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075" windowHeight="13350" activeTab="0"/>
  </bookViews>
  <sheets>
    <sheet name="Tervezői felelősségbiztosítás" sheetId="1" r:id="rId1"/>
  </sheets>
  <definedNames>
    <definedName name="_xlnm.Print_Area" localSheetId="0">'Tervezői felelősségbiztosítás'!$A$1:$N$157</definedName>
  </definedNames>
  <calcPr fullCalcOnLoad="1"/>
</workbook>
</file>

<file path=xl/sharedStrings.xml><?xml version="1.0" encoding="utf-8"?>
<sst xmlns="http://schemas.openxmlformats.org/spreadsheetml/2006/main" count="110" uniqueCount="89">
  <si>
    <t>(A  353/2016. (XI. 18.) Korm. rendelet tartalma szerinti fedezettel)</t>
  </si>
  <si>
    <t xml:space="preserve">Biztosítási tartam: </t>
  </si>
  <si>
    <t>Biztosítási időszak:</t>
  </si>
  <si>
    <t>Biztosítási évforduló:</t>
  </si>
  <si>
    <t>Biztosítási adatok</t>
  </si>
  <si>
    <t>igen</t>
  </si>
  <si>
    <t>Megjegyzések</t>
  </si>
  <si>
    <t>Perfekt Felelősségbiztosítás (H 4999/2016. 05./120)</t>
  </si>
  <si>
    <t xml:space="preserve">   PSZF Tervezői felelősség záradék</t>
  </si>
  <si>
    <t xml:space="preserve">   PSZF Mérnök koordinációs és projekt lebonyolítói felelősség záradék</t>
  </si>
  <si>
    <t xml:space="preserve">Levonásos önrész: A biztosítási szerződés káreseményenkénti, levonásos önrészesedéseket tartalmaz. </t>
  </si>
  <si>
    <t xml:space="preserve">Záradék: A biztosítási fedezet nem terjed ki a felelős műszaki vezetői, valamint kivitelezési tevékenységre. </t>
  </si>
  <si>
    <t>Záradék: Jelen tervezői felelősségbiztosítás nem terjed ki az alábbi területen végzett tevékenységekre: hidak, függőhidak, támfalak, gátak, alagutak, aluljárók, szélerőművek, gázmotoros erőművek, nukleáris berendezések, atomerőművi berendezések, repülőterek, olaj- és petrolkémiai kockázatok, metróval (földalatti vasúttal) kapcsolatos kockázatok.</t>
  </si>
  <si>
    <t>Kérjük a fentieket biztosítási ajánlatként kezelni és az abban foglaltak szerint a biztosítási kötvényt kiállítani.</t>
  </si>
  <si>
    <t>Szerződő nyilatkozata:</t>
  </si>
  <si>
    <t>A jelen nyilatkozat aláírása előtt átvettem és megismertem a díjkalkuláció alapját képező biztosítási feltételeket/szabályzatokat és az abban foglaltakat tudomásul vettem. Megismertem továbbá a biztosítási tevékenységről szóló 2014. évi LXXXVIII. számú törvényben  előírt – a biztosító főbb adatairól és a biztosítási szerződés egyes jellemzőiről szóló – tájékoztatási kötelezettség alá tartozó információkat (ügyféltájékoztató).</t>
  </si>
  <si>
    <t>átdolgozás</t>
  </si>
  <si>
    <t>módosítás</t>
  </si>
  <si>
    <t>új szerződés</t>
  </si>
  <si>
    <t>Adószám:</t>
  </si>
  <si>
    <t>kockázatviselés kezdetétől számított egy év, automatikus meghosszabbítással</t>
  </si>
  <si>
    <t>határozatlan</t>
  </si>
  <si>
    <t>a kockázatviselés kezdetétől számított egy év</t>
  </si>
  <si>
    <t>banki utalás</t>
  </si>
  <si>
    <t>Név:</t>
  </si>
  <si>
    <t>Díjfizetés módja:</t>
  </si>
  <si>
    <t>Székhely:</t>
  </si>
  <si>
    <t>Levelezési cím:</t>
  </si>
  <si>
    <t>Tevékenység:</t>
  </si>
  <si>
    <t>Kártérítési limit:</t>
  </si>
  <si>
    <t>Önrészesedés:</t>
  </si>
  <si>
    <t>Területi hatály:</t>
  </si>
  <si>
    <t>Éves díj:</t>
  </si>
  <si>
    <t>nem</t>
  </si>
  <si>
    <t>Károk az elmúlt 3 évben:</t>
  </si>
  <si>
    <t>Tervezői felelősség adatközlő / ajánlat</t>
  </si>
  <si>
    <t>Szerződő</t>
  </si>
  <si>
    <t>Díjfizetési ütem:</t>
  </si>
  <si>
    <t>éves</t>
  </si>
  <si>
    <t>negyedéves</t>
  </si>
  <si>
    <t>féléves</t>
  </si>
  <si>
    <t>Biztosítási feltételek, záradékok</t>
  </si>
  <si>
    <t>Éves nettó árbevétel:</t>
  </si>
  <si>
    <t>folytatás a következő oldalon…</t>
  </si>
  <si>
    <t>Hozzájárulok ahhoz, hogy a megadott adatokat a biztosító a biztosítási feltételekben/szabályzatokban foglaltak szerint teljes körűen kezelje, és a biztosítási titokra vonatkozó rendelkezések betartása mellett harmadik országbeli (viszont)biztosítóhoz vagy harmadik országbeli adatfeldolgozó szervezethez továbbítsa.</t>
  </si>
  <si>
    <t>Felelősséget vállalok az adatközlőben feltüntetett adatok helyességéért és teljességéért. Tudomásul veszem, hogy az ott feltüntetett adatok a Ptk. 6:452. §-ban szabályozott közlés, illetve változás-bejelentési kötelezettség hatálya alá tartoznak, az ott megfogalmazott jogkövetkezményekkel.</t>
  </si>
  <si>
    <t xml:space="preserve">Hozzájárulok, hogy a Biztosító a biztosítási szolgáltatások teljesítésében közreműködő szerződéses partnerei részére továbbítsa a biztosítási szerződésben, illetve az adatközlőben szereplő adatokat, illetve a biztosító teljesítési kötelezettségére vonatkozó-, továbbá a biztosítási eseménnyel kapcsolatos adatokat. </t>
  </si>
  <si>
    <t>Magyarország</t>
  </si>
  <si>
    <t xml:space="preserve">  2 / 6 </t>
  </si>
  <si>
    <t xml:space="preserve">  5 / 15 </t>
  </si>
  <si>
    <t xml:space="preserve">  10 / 30 </t>
  </si>
  <si>
    <t xml:space="preserve">  15 / 50 </t>
  </si>
  <si>
    <t>2 000 000 Ft / kár, és 6 000 000 Ft / év</t>
  </si>
  <si>
    <t>5 000 000 Ft / kár, és 15 000 000 Ft / év</t>
  </si>
  <si>
    <t>10 000 000 Ft / kár, és 30 000 000 Ft / év</t>
  </si>
  <si>
    <t>15 000 000 Ft / kár, és 50 000 000 Ft / év</t>
  </si>
  <si>
    <t>10 %, de minimum 50 000 Ft</t>
  </si>
  <si>
    <t>10 %, de minimum 100 000 Ft</t>
  </si>
  <si>
    <t>10 %, de minimum 200 000 Ft</t>
  </si>
  <si>
    <t>n.é</t>
  </si>
  <si>
    <t>f.é</t>
  </si>
  <si>
    <t>é</t>
  </si>
  <si>
    <t>Kockázatviselési időszak</t>
  </si>
  <si>
    <t>Ajánlat típusa:</t>
  </si>
  <si>
    <t>Építészeti-, műszaki tervezési tevékenység</t>
  </si>
  <si>
    <t>UNIQA kód:</t>
  </si>
  <si>
    <t xml:space="preserve">Szerződő / Biztosított adatai </t>
  </si>
  <si>
    <t>-</t>
  </si>
  <si>
    <t>Limitek</t>
  </si>
  <si>
    <t>Önrész 10%, min (eFt)</t>
  </si>
  <si>
    <t xml:space="preserve"> 2 / 6</t>
  </si>
  <si>
    <t xml:space="preserve"> 5 / 15</t>
  </si>
  <si>
    <t xml:space="preserve"> 10 / 30</t>
  </si>
  <si>
    <t xml:space="preserve"> 15 / 50</t>
  </si>
  <si>
    <t>UNIQA Biztosító Zrt:</t>
  </si>
  <si>
    <t xml:space="preserve">Adószám: 10456017-4-44 </t>
  </si>
  <si>
    <t xml:space="preserve">Nem-életbiztosítási számlaszám: 10900042-00000005-00831047 </t>
  </si>
  <si>
    <t>Cégjegyzékszám: 01-10-041515</t>
  </si>
  <si>
    <t>Elérhetőség: nagyugyfel@uniqa.hu</t>
  </si>
  <si>
    <t>A kártérítési limitek megegyeznek az utolsó biztosítási időszakra (1 év) érvényes limitekkel, azzal a kikötéssel, hogy az utófedezet időszaki kártérítési limitjét az utolsó biztosítási időszak alatt még ki nem merített, fennmaradó időszaki limit jelenti. (EGYEDI)</t>
  </si>
  <si>
    <t>Tervezői alulbiztosítottsági záradék: 
A Biztosító eltekint  az alulbiztosítottság következményeinek érvényesítésétől, amennyiben az éves nettó árbevétel a szerződés aláíráskori értékétől maximum 20%-kal tér el felfelé. Amennyiben a Szerződő/Biztosított által a szerződés megkötéskor meghatározott nettó árbevétele ettől nagyobb mértékben változik a Szerződő köteles a Biztosító felé legkésőbb a tudomására jutástól számított 5 munkanapon belül jelezni, amennyiben pedig a következő biztosítási időszak tervezett árbevétele változik úgy a Biztosítási évfordulót megelőző 40 nappal jelezni ezt. Ennek hiányában/elmaradásában a biztosító fenntartja a jogot az alulbiztosítottság vizsgálatára. (TERVALUL)</t>
  </si>
  <si>
    <t>Utófedezet záradék (tervezés): A keretszerződésben a Biztosító kockázatviselése azon károkra terjed ki, amelye(ke)t az egyes munkák tervezési időszakának végétől (műszaki átadástól) számított 3 éven belül a Biztosítottal szemben érvényesítenek és a Biztosítónak bejelentenek. Jelen biztosítási szerződés megszűnése esetén, a szerződés megszűnésének napjától számított 3 év után az utófedezet megszűnik, függetlenül attól hogy egy megkezdett és fedezetbe vett munka a szerződés megszűnését követően fejeződik be.</t>
  </si>
  <si>
    <t xml:space="preserve">Alvállalkozói záradék: A felelősségbiztosítás kiterjed a Biztosított alvállalkozói és megbízott szerződéses partnerei által okozott károkra, amennyiben azok teljesítése a díjalap részét képezi. </t>
  </si>
  <si>
    <t>Érvényességi azonosító:</t>
  </si>
  <si>
    <t xml:space="preserve">  4. PSZF – Perfekt Szolgáltatói Felelősségbiztosítási Kiegészítő Különös Szabályzat</t>
  </si>
  <si>
    <t>Kockázatviselés kezdete:</t>
  </si>
  <si>
    <t>Partnergazda:</t>
  </si>
  <si>
    <t>17 02 15</t>
  </si>
  <si>
    <t xml:space="preserve">, de legkorábban az aláírt ajánlat Biztosítóhoz történő beérkezését követő nap 0. órája. 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</si>
</sst>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F800]dddd\,\ mmmm\ dd\,\ yyyy"/>
    <numFmt numFmtId="166" formatCode="#,##0\ &quot;Ft&quot;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#,##0.000000000"/>
    <numFmt numFmtId="179" formatCode="#,##0&quot;)&quot;"/>
    <numFmt numFmtId="180" formatCode="#,##0&quot;Ft)&quot;"/>
    <numFmt numFmtId="181" formatCode="#,##0&quot; Ft)&quot;"/>
    <numFmt numFmtId="182" formatCode="_-* #,##0\ _F_t_-;\-* #,##0\ _F_t_-;_-* &quot;-&quot;??\ _F_t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11"/>
      <name val="Arial"/>
      <family val="2"/>
    </font>
    <font>
      <sz val="11"/>
      <color indexed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3" fillId="24" borderId="0" xfId="0" applyFont="1" applyFill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8" fillId="24" borderId="0" xfId="0" applyFont="1" applyFill="1" applyAlignment="1" applyProtection="1">
      <alignment horizontal="center"/>
      <protection hidden="1"/>
    </xf>
    <xf numFmtId="0" fontId="23" fillId="24" borderId="10" xfId="0" applyFont="1" applyFill="1" applyBorder="1" applyAlignment="1" applyProtection="1">
      <alignment horizontal="center" wrapText="1"/>
      <protection hidden="1"/>
    </xf>
    <xf numFmtId="0" fontId="23" fillId="24" borderId="0" xfId="0" applyFont="1" applyFill="1" applyBorder="1" applyAlignment="1" applyProtection="1">
      <alignment horizontal="center" wrapText="1"/>
      <protection hidden="1"/>
    </xf>
    <xf numFmtId="0" fontId="27" fillId="24" borderId="0" xfId="0" applyFont="1" applyFill="1" applyAlignment="1" applyProtection="1">
      <alignment horizontal="center"/>
      <protection hidden="1"/>
    </xf>
    <xf numFmtId="0" fontId="23" fillId="24" borderId="0" xfId="0" applyFont="1" applyFill="1" applyAlignment="1" applyProtection="1">
      <alignment horizontal="right"/>
      <protection hidden="1"/>
    </xf>
    <xf numFmtId="0" fontId="23" fillId="0" borderId="11" xfId="0" applyFont="1" applyBorder="1" applyAlignment="1" applyProtection="1">
      <alignment/>
      <protection hidden="1"/>
    </xf>
    <xf numFmtId="0" fontId="23" fillId="24" borderId="0" xfId="0" applyFont="1" applyFill="1" applyAlignment="1" applyProtection="1">
      <alignment horizontal="center"/>
      <protection hidden="1"/>
    </xf>
    <xf numFmtId="0" fontId="24" fillId="24" borderId="0" xfId="0" applyFont="1" applyFill="1" applyAlignment="1" applyProtection="1">
      <alignment/>
      <protection hidden="1"/>
    </xf>
    <xf numFmtId="0" fontId="23" fillId="24" borderId="0" xfId="0" applyFont="1" applyFill="1" applyAlignment="1" applyProtection="1">
      <alignment/>
      <protection hidden="1"/>
    </xf>
    <xf numFmtId="0" fontId="23" fillId="24" borderId="0" xfId="0" applyFont="1" applyFill="1" applyBorder="1" applyAlignment="1" applyProtection="1">
      <alignment/>
      <protection hidden="1"/>
    </xf>
    <xf numFmtId="0" fontId="23" fillId="24" borderId="10" xfId="0" applyFont="1" applyFill="1" applyBorder="1" applyAlignment="1" applyProtection="1">
      <alignment/>
      <protection hidden="1"/>
    </xf>
    <xf numFmtId="0" fontId="23" fillId="24" borderId="10" xfId="0" applyFont="1" applyFill="1" applyBorder="1" applyAlignment="1" applyProtection="1">
      <alignment horizontal="left"/>
      <protection hidden="1"/>
    </xf>
    <xf numFmtId="0" fontId="23" fillId="0" borderId="0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 horizontal="center"/>
      <protection hidden="1"/>
    </xf>
    <xf numFmtId="3" fontId="23" fillId="0" borderId="11" xfId="0" applyNumberFormat="1" applyFont="1" applyBorder="1" applyAlignment="1" applyProtection="1">
      <alignment horizontal="center"/>
      <protection hidden="1"/>
    </xf>
    <xf numFmtId="0" fontId="23" fillId="24" borderId="10" xfId="0" applyFont="1" applyFill="1" applyBorder="1" applyAlignment="1" applyProtection="1">
      <alignment/>
      <protection hidden="1"/>
    </xf>
    <xf numFmtId="0" fontId="23" fillId="0" borderId="11" xfId="0" applyFont="1" applyBorder="1" applyAlignment="1" applyProtection="1">
      <alignment/>
      <protection hidden="1"/>
    </xf>
    <xf numFmtId="166" fontId="24" fillId="24" borderId="0" xfId="0" applyNumberFormat="1" applyFont="1" applyFill="1" applyAlignment="1" applyProtection="1">
      <alignment horizontal="left"/>
      <protection hidden="1"/>
    </xf>
    <xf numFmtId="0" fontId="23" fillId="22" borderId="0" xfId="0" applyFont="1" applyFill="1" applyAlignment="1" applyProtection="1">
      <alignment/>
      <protection hidden="1"/>
    </xf>
    <xf numFmtId="0" fontId="23" fillId="24" borderId="0" xfId="0" applyFont="1" applyFill="1" applyAlignment="1" applyProtection="1">
      <alignment wrapText="1"/>
      <protection hidden="1"/>
    </xf>
    <xf numFmtId="0" fontId="23" fillId="0" borderId="0" xfId="0" applyFont="1" applyAlignment="1" applyProtection="1">
      <alignment horizontal="center"/>
      <protection hidden="1"/>
    </xf>
    <xf numFmtId="3" fontId="25" fillId="4" borderId="11" xfId="58" applyNumberFormat="1" applyFont="1" applyFill="1" applyBorder="1" applyProtection="1">
      <alignment/>
      <protection hidden="1"/>
    </xf>
    <xf numFmtId="0" fontId="25" fillId="0" borderId="11" xfId="58" applyFont="1" applyBorder="1" applyAlignment="1" applyProtection="1">
      <alignment horizontal="center"/>
      <protection hidden="1"/>
    </xf>
    <xf numFmtId="0" fontId="25" fillId="0" borderId="11" xfId="58" applyFont="1" applyBorder="1" applyProtection="1">
      <alignment/>
      <protection hidden="1"/>
    </xf>
    <xf numFmtId="3" fontId="25" fillId="0" borderId="11" xfId="58" applyNumberFormat="1" applyFont="1" applyBorder="1" applyProtection="1">
      <alignment/>
      <protection hidden="1"/>
    </xf>
    <xf numFmtId="0" fontId="25" fillId="0" borderId="0" xfId="58" applyFont="1" applyProtection="1">
      <alignment/>
      <protection hidden="1"/>
    </xf>
    <xf numFmtId="0" fontId="26" fillId="24" borderId="0" xfId="0" applyFont="1" applyFill="1" applyAlignment="1" applyProtection="1">
      <alignment/>
      <protection hidden="1"/>
    </xf>
    <xf numFmtId="0" fontId="23" fillId="22" borderId="0" xfId="0" applyFont="1" applyFill="1" applyAlignment="1" applyProtection="1">
      <alignment horizontal="left"/>
      <protection locked="0"/>
    </xf>
    <xf numFmtId="0" fontId="23" fillId="22" borderId="0" xfId="0" applyFont="1" applyFill="1" applyAlignment="1" applyProtection="1">
      <alignment horizontal="left"/>
      <protection locked="0"/>
    </xf>
    <xf numFmtId="0" fontId="24" fillId="22" borderId="0" xfId="0" applyFont="1" applyFill="1" applyAlignment="1" applyProtection="1">
      <alignment horizontal="left"/>
      <protection locked="0"/>
    </xf>
    <xf numFmtId="0" fontId="23" fillId="22" borderId="0" xfId="0" applyFont="1" applyFill="1" applyAlignment="1" applyProtection="1">
      <alignment/>
      <protection locked="0"/>
    </xf>
    <xf numFmtId="0" fontId="27" fillId="24" borderId="0" xfId="0" applyFont="1" applyFill="1" applyAlignment="1" applyProtection="1">
      <alignment/>
      <protection hidden="1"/>
    </xf>
    <xf numFmtId="0" fontId="23" fillId="24" borderId="0" xfId="0" applyFont="1" applyFill="1" applyAlignment="1" applyProtection="1">
      <alignment horizontal="left"/>
      <protection locked="0"/>
    </xf>
    <xf numFmtId="0" fontId="27" fillId="24" borderId="0" xfId="0" applyFont="1" applyFill="1" applyAlignment="1" applyProtection="1">
      <alignment horizontal="left"/>
      <protection hidden="1"/>
    </xf>
    <xf numFmtId="1" fontId="23" fillId="0" borderId="11" xfId="0" applyNumberFormat="1" applyFont="1" applyBorder="1" applyAlignment="1" applyProtection="1">
      <alignment/>
      <protection hidden="1"/>
    </xf>
    <xf numFmtId="166" fontId="23" fillId="0" borderId="11" xfId="0" applyNumberFormat="1" applyFont="1" applyBorder="1" applyAlignment="1" applyProtection="1">
      <alignment/>
      <protection hidden="1"/>
    </xf>
    <xf numFmtId="3" fontId="23" fillId="0" borderId="11" xfId="0" applyNumberFormat="1" applyFont="1" applyBorder="1" applyAlignment="1" applyProtection="1">
      <alignment/>
      <protection hidden="1"/>
    </xf>
    <xf numFmtId="0" fontId="23" fillId="0" borderId="0" xfId="0" applyFont="1" applyAlignment="1" applyProtection="1">
      <alignment horizontal="right"/>
      <protection hidden="1"/>
    </xf>
    <xf numFmtId="14" fontId="23" fillId="0" borderId="0" xfId="0" applyNumberFormat="1" applyFont="1" applyAlignment="1" applyProtection="1">
      <alignment/>
      <protection hidden="1"/>
    </xf>
    <xf numFmtId="0" fontId="23" fillId="24" borderId="0" xfId="0" applyFont="1" applyFill="1" applyAlignment="1" applyProtection="1">
      <alignment/>
      <protection hidden="1"/>
    </xf>
    <xf numFmtId="0" fontId="29" fillId="24" borderId="0" xfId="0" applyFont="1" applyFill="1" applyAlignment="1" applyProtection="1">
      <alignment horizontal="left"/>
      <protection hidden="1"/>
    </xf>
    <xf numFmtId="1" fontId="23" fillId="22" borderId="0" xfId="0" applyNumberFormat="1" applyFont="1" applyFill="1" applyAlignment="1" applyProtection="1">
      <alignment horizontal="left"/>
      <protection locked="0"/>
    </xf>
    <xf numFmtId="1" fontId="0" fillId="24" borderId="0" xfId="0" applyNumberFormat="1" applyFill="1" applyAlignment="1" applyProtection="1">
      <alignment horizontal="center"/>
      <protection hidden="1"/>
    </xf>
    <xf numFmtId="0" fontId="32" fillId="24" borderId="0" xfId="0" applyFont="1" applyFill="1" applyAlignment="1" applyProtection="1">
      <alignment/>
      <protection hidden="1"/>
    </xf>
    <xf numFmtId="3" fontId="25" fillId="0" borderId="11" xfId="57" applyNumberFormat="1" applyFont="1" applyBorder="1">
      <alignment/>
      <protection/>
    </xf>
    <xf numFmtId="0" fontId="23" fillId="0" borderId="0" xfId="0" applyFont="1" applyFill="1" applyAlignment="1" applyProtection="1">
      <alignment/>
      <protection hidden="1"/>
    </xf>
    <xf numFmtId="171" fontId="23" fillId="0" borderId="11" xfId="0" applyNumberFormat="1" applyFont="1" applyBorder="1" applyAlignment="1" applyProtection="1">
      <alignment horizontal="center"/>
      <protection hidden="1"/>
    </xf>
    <xf numFmtId="0" fontId="29" fillId="24" borderId="0" xfId="0" applyFont="1" applyFill="1" applyAlignment="1" applyProtection="1">
      <alignment/>
      <protection hidden="1"/>
    </xf>
    <xf numFmtId="0" fontId="29" fillId="24" borderId="0" xfId="0" applyFont="1" applyFill="1" applyAlignment="1" applyProtection="1">
      <alignment horizontal="right"/>
      <protection hidden="1"/>
    </xf>
    <xf numFmtId="14" fontId="23" fillId="0" borderId="11" xfId="0" applyNumberFormat="1" applyFont="1" applyBorder="1" applyAlignment="1" applyProtection="1">
      <alignment horizontal="center"/>
      <protection hidden="1"/>
    </xf>
    <xf numFmtId="14" fontId="24" fillId="22" borderId="0" xfId="0" applyNumberFormat="1" applyFont="1" applyFill="1" applyAlignment="1" applyProtection="1">
      <alignment horizontal="left"/>
      <protection locked="0"/>
    </xf>
    <xf numFmtId="0" fontId="23" fillId="7" borderId="11" xfId="0" applyFont="1" applyFill="1" applyBorder="1" applyAlignment="1" applyProtection="1">
      <alignment/>
      <protection hidden="1"/>
    </xf>
    <xf numFmtId="14" fontId="23" fillId="7" borderId="11" xfId="0" applyNumberFormat="1" applyFont="1" applyFill="1" applyBorder="1" applyAlignment="1" applyProtection="1">
      <alignment/>
      <protection hidden="1"/>
    </xf>
    <xf numFmtId="0" fontId="23" fillId="7" borderId="11" xfId="0" applyFont="1" applyFill="1" applyBorder="1" applyAlignment="1" applyProtection="1">
      <alignment horizontal="center"/>
      <protection hidden="1"/>
    </xf>
    <xf numFmtId="3" fontId="23" fillId="7" borderId="11" xfId="0" applyNumberFormat="1" applyFont="1" applyFill="1" applyBorder="1" applyAlignment="1" applyProtection="1">
      <alignment/>
      <protection hidden="1"/>
    </xf>
    <xf numFmtId="0" fontId="0" fillId="22" borderId="0" xfId="0" applyFont="1" applyFill="1" applyAlignment="1" applyProtection="1">
      <alignment/>
      <protection hidden="1"/>
    </xf>
    <xf numFmtId="0" fontId="35" fillId="22" borderId="0" xfId="0" applyFont="1" applyFill="1" applyAlignment="1" applyProtection="1">
      <alignment horizontal="center"/>
      <protection hidden="1"/>
    </xf>
    <xf numFmtId="0" fontId="35" fillId="22" borderId="0" xfId="0" applyFont="1" applyFill="1" applyAlignment="1" applyProtection="1">
      <alignment horizontal="center" vertical="top"/>
      <protection hidden="1"/>
    </xf>
    <xf numFmtId="12" fontId="23" fillId="24" borderId="0" xfId="0" applyNumberFormat="1" applyFont="1" applyFill="1" applyAlignment="1" applyProtection="1">
      <alignment horizontal="left"/>
      <protection locked="0"/>
    </xf>
    <xf numFmtId="0" fontId="23" fillId="24" borderId="0" xfId="0" applyFont="1" applyFill="1" applyAlignment="1" applyProtection="1">
      <alignment/>
      <protection locked="0"/>
    </xf>
    <xf numFmtId="0" fontId="24" fillId="22" borderId="0" xfId="0" applyFont="1" applyFill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3" fillId="24" borderId="0" xfId="0" applyNumberFormat="1" applyFont="1" applyFill="1" applyAlignment="1" applyProtection="1">
      <alignment wrapText="1"/>
      <protection hidden="1"/>
    </xf>
    <xf numFmtId="0" fontId="0" fillId="0" borderId="0" xfId="0" applyAlignment="1">
      <alignment wrapText="1"/>
    </xf>
    <xf numFmtId="0" fontId="35" fillId="22" borderId="0" xfId="0" applyFont="1" applyFill="1" applyAlignment="1" applyProtection="1">
      <alignment horizontal="center" wrapText="1"/>
      <protection hidden="1"/>
    </xf>
    <xf numFmtId="0" fontId="34" fillId="0" borderId="0" xfId="0" applyFont="1" applyAlignment="1">
      <alignment horizontal="center" wrapText="1"/>
    </xf>
    <xf numFmtId="181" fontId="23" fillId="24" borderId="0" xfId="0" applyNumberFormat="1" applyFont="1" applyFill="1" applyAlignment="1" applyProtection="1">
      <alignment horizontal="left"/>
      <protection hidden="1"/>
    </xf>
    <xf numFmtId="181" fontId="0" fillId="0" borderId="0" xfId="0" applyNumberFormat="1" applyAlignment="1">
      <alignment/>
    </xf>
    <xf numFmtId="0" fontId="23" fillId="24" borderId="0" xfId="0" applyFont="1" applyFill="1" applyAlignment="1" applyProtection="1">
      <alignment wrapText="1"/>
      <protection hidden="1"/>
    </xf>
    <xf numFmtId="0" fontId="23" fillId="22" borderId="0" xfId="0" applyFont="1" applyFill="1" applyAlignment="1" applyProtection="1">
      <alignment vertical="top" wrapText="1"/>
      <protection locked="0"/>
    </xf>
    <xf numFmtId="0" fontId="23" fillId="24" borderId="0" xfId="0" applyFont="1" applyFill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166" fontId="23" fillId="24" borderId="0" xfId="0" applyNumberFormat="1" applyFont="1" applyFill="1" applyAlignment="1" applyProtection="1">
      <alignment horizontal="left"/>
      <protection locked="0"/>
    </xf>
    <xf numFmtId="0" fontId="23" fillId="24" borderId="0" xfId="0" applyFont="1" applyFill="1" applyAlignment="1" applyProtection="1">
      <alignment horizontal="center" vertical="top" wrapText="1"/>
      <protection hidden="1"/>
    </xf>
    <xf numFmtId="0" fontId="23" fillId="0" borderId="0" xfId="0" applyFont="1" applyAlignment="1" applyProtection="1">
      <alignment vertical="top" wrapText="1"/>
      <protection hidden="1"/>
    </xf>
    <xf numFmtId="0" fontId="23" fillId="24" borderId="10" xfId="0" applyFont="1" applyFill="1" applyBorder="1" applyAlignment="1" applyProtection="1">
      <alignment wrapText="1"/>
      <protection hidden="1"/>
    </xf>
    <xf numFmtId="0" fontId="23" fillId="0" borderId="10" xfId="0" applyFont="1" applyBorder="1" applyAlignment="1" applyProtection="1">
      <alignment wrapText="1"/>
      <protection hidden="1"/>
    </xf>
    <xf numFmtId="0" fontId="23" fillId="24" borderId="0" xfId="0" applyFont="1" applyFill="1" applyAlignment="1" applyProtection="1">
      <alignment horizontal="center" wrapText="1"/>
      <protection hidden="1"/>
    </xf>
    <xf numFmtId="0" fontId="23" fillId="0" borderId="0" xfId="0" applyFont="1" applyAlignment="1" applyProtection="1">
      <alignment horizontal="center" wrapText="1"/>
      <protection hidden="1"/>
    </xf>
    <xf numFmtId="165" fontId="23" fillId="24" borderId="0" xfId="0" applyNumberFormat="1" applyFont="1" applyFill="1" applyAlignment="1" applyProtection="1">
      <alignment horizontal="left"/>
      <protection hidden="1"/>
    </xf>
    <xf numFmtId="165" fontId="23" fillId="0" borderId="0" xfId="0" applyNumberFormat="1" applyFont="1" applyAlignment="1" applyProtection="1">
      <alignment horizontal="left"/>
      <protection hidden="1"/>
    </xf>
    <xf numFmtId="0" fontId="23" fillId="24" borderId="12" xfId="0" applyFont="1" applyFill="1" applyBorder="1" applyAlignment="1" applyProtection="1">
      <alignment horizontal="center" wrapText="1"/>
      <protection hidden="1"/>
    </xf>
    <xf numFmtId="0" fontId="23" fillId="0" borderId="12" xfId="0" applyFont="1" applyBorder="1" applyAlignment="1" applyProtection="1">
      <alignment horizontal="center" wrapText="1"/>
      <protection hidden="1"/>
    </xf>
    <xf numFmtId="0" fontId="23" fillId="0" borderId="11" xfId="0" applyFont="1" applyBorder="1" applyAlignment="1" applyProtection="1">
      <alignment/>
      <protection hidden="1"/>
    </xf>
    <xf numFmtId="0" fontId="30" fillId="24" borderId="0" xfId="0" applyFont="1" applyFill="1" applyAlignment="1" applyProtection="1">
      <alignment horizontal="center" wrapText="1"/>
      <protection hidden="1"/>
    </xf>
    <xf numFmtId="0" fontId="31" fillId="24" borderId="0" xfId="0" applyFont="1" applyFill="1" applyAlignment="1" applyProtection="1">
      <alignment horizontal="center" wrapText="1"/>
      <protection hidden="1"/>
    </xf>
    <xf numFmtId="0" fontId="23" fillId="24" borderId="0" xfId="0" applyFont="1" applyFill="1" applyAlignment="1" applyProtection="1">
      <alignment horizontal="center" wrapText="1"/>
      <protection hidden="1"/>
    </xf>
    <xf numFmtId="12" fontId="23" fillId="22" borderId="0" xfId="0" applyNumberFormat="1" applyFont="1" applyFill="1" applyAlignment="1" applyProtection="1">
      <alignment horizontal="left"/>
      <protection locked="0"/>
    </xf>
    <xf numFmtId="166" fontId="24" fillId="22" borderId="0" xfId="0" applyNumberFormat="1" applyFont="1" applyFill="1" applyAlignment="1" applyProtection="1">
      <alignment horizontal="left"/>
      <protection locked="0"/>
    </xf>
    <xf numFmtId="0" fontId="23" fillId="22" borderId="0" xfId="0" applyFont="1" applyFill="1" applyAlignment="1" applyProtection="1">
      <alignment/>
      <protection locked="0"/>
    </xf>
    <xf numFmtId="1" fontId="23" fillId="24" borderId="0" xfId="0" applyNumberFormat="1" applyFont="1" applyFill="1" applyAlignment="1" applyProtection="1">
      <alignment horizontal="left"/>
      <protection hidden="1"/>
    </xf>
    <xf numFmtId="1" fontId="0" fillId="24" borderId="0" xfId="0" applyNumberFormat="1" applyFont="1" applyFill="1" applyAlignment="1" applyProtection="1">
      <alignment horizontal="left"/>
      <protection hidden="1"/>
    </xf>
    <xf numFmtId="1" fontId="23" fillId="24" borderId="0" xfId="0" applyNumberFormat="1" applyFont="1" applyFill="1" applyAlignment="1" applyProtection="1">
      <alignment horizontal="left"/>
      <protection hidden="1"/>
    </xf>
    <xf numFmtId="0" fontId="0" fillId="24" borderId="0" xfId="0" applyFont="1" applyFill="1" applyAlignment="1" applyProtection="1">
      <alignment horizontal="left"/>
      <protection hidden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Munka1" xfId="57"/>
    <cellStyle name="Normál_Munka1_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95250</xdr:rowOff>
    </xdr:from>
    <xdr:to>
      <xdr:col>2</xdr:col>
      <xdr:colOff>76200</xdr:colOff>
      <xdr:row>4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157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1.7109375" style="2" customWidth="1"/>
    <col min="2" max="2" width="10.140625" style="2" bestFit="1" customWidth="1"/>
    <col min="3" max="3" width="9.8515625" style="2" customWidth="1"/>
    <col min="4" max="4" width="3.57421875" style="2" customWidth="1"/>
    <col min="5" max="5" width="10.8515625" style="2" customWidth="1"/>
    <col min="6" max="6" width="13.8515625" style="2" customWidth="1"/>
    <col min="7" max="7" width="9.421875" style="2" customWidth="1"/>
    <col min="8" max="8" width="8.00390625" style="2" customWidth="1"/>
    <col min="9" max="9" width="3.8515625" style="2" customWidth="1"/>
    <col min="10" max="10" width="10.7109375" style="2" customWidth="1"/>
    <col min="11" max="11" width="7.421875" style="2" customWidth="1"/>
    <col min="12" max="12" width="4.28125" style="2" customWidth="1"/>
    <col min="13" max="13" width="6.421875" style="2" customWidth="1"/>
    <col min="14" max="14" width="2.57421875" style="2" customWidth="1"/>
    <col min="15" max="16" width="9.140625" style="2" hidden="1" customWidth="1"/>
    <col min="17" max="17" width="10.7109375" style="2" hidden="1" customWidth="1"/>
    <col min="18" max="18" width="14.421875" style="2" hidden="1" customWidth="1"/>
    <col min="19" max="19" width="15.421875" style="2" hidden="1" customWidth="1"/>
    <col min="20" max="20" width="14.57421875" style="2" hidden="1" customWidth="1"/>
    <col min="21" max="21" width="12.421875" style="2" hidden="1" customWidth="1"/>
    <col min="22" max="22" width="10.28125" style="2" hidden="1" customWidth="1"/>
    <col min="23" max="26" width="9.140625" style="2" hidden="1" customWidth="1"/>
    <col min="27" max="27" width="9.57421875" style="2" hidden="1" customWidth="1"/>
    <col min="28" max="120" width="9.140625" style="2" hidden="1" customWidth="1"/>
    <col min="121" max="240" width="9.140625" style="21" customWidth="1"/>
    <col min="241" max="16384" width="9.140625" style="2" customWidth="1"/>
  </cols>
  <sheetData>
    <row r="1" spans="1:14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0" ht="12.75">
      <c r="A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Q2" s="41">
        <v>43101</v>
      </c>
      <c r="R2" s="37">
        <f ca="1">TODAY()</f>
        <v>42780</v>
      </c>
      <c r="S2" s="39">
        <f>R2-41744</f>
        <v>1036</v>
      </c>
      <c r="T2" s="39">
        <f>S2*100000</f>
        <v>103600000</v>
      </c>
    </row>
    <row r="3" spans="1:20" ht="15.75">
      <c r="A3" s="1"/>
      <c r="B3" s="87" t="s">
        <v>35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1"/>
      <c r="S3" s="38">
        <f>E31</f>
        <v>0</v>
      </c>
      <c r="T3" s="39">
        <f>IF(S3&lt;9999990,S3/100,IF(AND(S3&gt;=9999990,S3&lt;99999990),S3/1000,IF(S3&gt;=99999990,S3/10000)))</f>
        <v>0</v>
      </c>
    </row>
    <row r="4" spans="1:126" ht="12.75" customHeight="1">
      <c r="A4" s="1"/>
      <c r="B4" s="89" t="s">
        <v>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1"/>
      <c r="Q4" s="8">
        <f>IF(F7="",1,"")</f>
        <v>1</v>
      </c>
      <c r="T4" s="8" t="e">
        <f>R26</f>
        <v>#N/A</v>
      </c>
      <c r="DR4" s="58"/>
      <c r="DS4" s="58"/>
      <c r="DT4" s="60" t="str">
        <f>IF(AC74=0,"AKCIÓ!","")</f>
        <v>AKCIÓ!</v>
      </c>
      <c r="DU4" s="58"/>
      <c r="DV4" s="58"/>
    </row>
    <row r="5" spans="1:126" ht="3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"/>
      <c r="T5" s="8" t="e">
        <f>R39</f>
        <v>#N/A</v>
      </c>
      <c r="DR5" s="58"/>
      <c r="DS5" s="58"/>
      <c r="DT5" s="58"/>
      <c r="DU5" s="58"/>
      <c r="DV5" s="58"/>
    </row>
    <row r="6" spans="1:126" ht="2.2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"/>
      <c r="T6" s="8">
        <f>R14</f>
      </c>
      <c r="DR6" s="58"/>
      <c r="DS6" s="58"/>
      <c r="DT6" s="58"/>
      <c r="DU6" s="58"/>
      <c r="DV6" s="58"/>
    </row>
    <row r="7" spans="1:126" ht="12.75" customHeight="1">
      <c r="A7" s="1"/>
      <c r="B7" s="1" t="s">
        <v>63</v>
      </c>
      <c r="C7" s="1"/>
      <c r="D7" s="6">
        <f>IF(O7&gt;0,"(x)","")</f>
      </c>
      <c r="E7" s="30" t="s">
        <v>18</v>
      </c>
      <c r="F7" s="7">
        <f>IF(E7="új szerződés","",IF(E7="","","Kötvényszám:"))</f>
      </c>
      <c r="G7" s="61"/>
      <c r="H7" s="62"/>
      <c r="I7" s="6">
        <f>IF(O8&gt;0,"(x)","")</f>
      </c>
      <c r="J7" s="40"/>
      <c r="K7" s="93"/>
      <c r="L7" s="94"/>
      <c r="M7" s="1"/>
      <c r="N7" s="1"/>
      <c r="O7" s="8">
        <f>IF(E35="",0,IF(E7="",1,0))</f>
        <v>0</v>
      </c>
      <c r="T7" s="39" t="e">
        <f>SUM(T2:T6)</f>
        <v>#N/A</v>
      </c>
      <c r="DR7" s="67" t="str">
        <f>IF(AC74=0,"Az akciós időszakban minden új tervezői felelősségbiztosítási ajánlat az alapbiztosítási díjból 10% engedményt tartalmaz.","")</f>
        <v>Az akciós időszakban minden új tervezői felelősségbiztosítási ajánlat az alapbiztosítási díjból 10% engedményt tartalmaz.</v>
      </c>
      <c r="DS7" s="68"/>
      <c r="DT7" s="68"/>
      <c r="DU7" s="68"/>
      <c r="DV7" s="68"/>
    </row>
    <row r="8" spans="1:126" ht="3" customHeight="1">
      <c r="A8" s="1"/>
      <c r="B8" s="1"/>
      <c r="C8" s="1"/>
      <c r="D8" s="1"/>
      <c r="E8" s="9"/>
      <c r="F8" s="1"/>
      <c r="G8" s="1"/>
      <c r="H8" s="1"/>
      <c r="I8" s="1"/>
      <c r="J8" s="1"/>
      <c r="K8" s="1"/>
      <c r="L8" s="1"/>
      <c r="M8" s="1"/>
      <c r="N8" s="1"/>
      <c r="O8" s="8">
        <f>IF(E35="",0,IF(F7="",0,IF(G7="",1,0)))</f>
        <v>0</v>
      </c>
      <c r="DR8" s="68"/>
      <c r="DS8" s="68"/>
      <c r="DT8" s="68"/>
      <c r="DU8" s="68"/>
      <c r="DV8" s="68"/>
    </row>
    <row r="9" spans="1:126" ht="12" customHeight="1">
      <c r="A9" s="1"/>
      <c r="B9" s="11" t="s">
        <v>86</v>
      </c>
      <c r="C9" s="1"/>
      <c r="D9" s="6">
        <f>IF(O9&gt;0,"(x)","")</f>
      </c>
      <c r="E9" s="31"/>
      <c r="F9" s="1"/>
      <c r="G9" s="1"/>
      <c r="H9" s="1"/>
      <c r="I9" s="1"/>
      <c r="K9" s="1"/>
      <c r="L9" s="1"/>
      <c r="M9" s="1"/>
      <c r="N9" s="1"/>
      <c r="O9" s="8">
        <f>IF(E35="",0,IF(E9="",1,0))</f>
        <v>0</v>
      </c>
      <c r="DR9" s="68"/>
      <c r="DS9" s="68"/>
      <c r="DT9" s="68"/>
      <c r="DU9" s="68"/>
      <c r="DV9" s="68"/>
    </row>
    <row r="10" spans="1:126" ht="13.5" customHeight="1">
      <c r="A10" s="1"/>
      <c r="B10" s="12" t="s">
        <v>65</v>
      </c>
      <c r="C10" s="12"/>
      <c r="D10" s="6"/>
      <c r="E10" s="44"/>
      <c r="F10" s="45"/>
      <c r="G10" s="12"/>
      <c r="H10" s="12"/>
      <c r="I10" s="12"/>
      <c r="J10" s="7" t="s">
        <v>83</v>
      </c>
      <c r="K10" s="95" t="s">
        <v>87</v>
      </c>
      <c r="L10" s="96"/>
      <c r="M10" s="12"/>
      <c r="N10" s="1"/>
      <c r="O10" s="8">
        <v>0</v>
      </c>
      <c r="R10" s="8" t="s">
        <v>5</v>
      </c>
      <c r="DR10" s="66"/>
      <c r="DS10" s="66"/>
      <c r="DT10" s="66"/>
      <c r="DU10" s="66"/>
      <c r="DV10" s="66"/>
    </row>
    <row r="11" spans="1:126" ht="1.5" customHeight="1">
      <c r="A11" s="1"/>
      <c r="B11" s="13"/>
      <c r="C11" s="13"/>
      <c r="D11" s="13"/>
      <c r="E11" s="14"/>
      <c r="F11" s="13"/>
      <c r="G11" s="13"/>
      <c r="H11" s="13"/>
      <c r="I11" s="13"/>
      <c r="J11" s="13"/>
      <c r="K11" s="13"/>
      <c r="L11" s="13"/>
      <c r="M11" s="13"/>
      <c r="N11" s="1"/>
      <c r="R11" s="8" t="s">
        <v>33</v>
      </c>
      <c r="DR11" s="58"/>
      <c r="DS11" s="58"/>
      <c r="DT11" s="58"/>
      <c r="DU11" s="58"/>
      <c r="DV11" s="58"/>
    </row>
    <row r="12" spans="1:126" ht="3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DR12" s="58"/>
      <c r="DS12" s="58"/>
      <c r="DT12" s="58"/>
      <c r="DU12" s="58"/>
      <c r="DV12" s="58"/>
    </row>
    <row r="13" spans="1:126" ht="12.75" customHeight="1">
      <c r="A13" s="1"/>
      <c r="B13" s="10" t="s">
        <v>66</v>
      </c>
      <c r="C13" s="1"/>
      <c r="D13" s="1"/>
      <c r="E13" s="1"/>
      <c r="F13" s="43">
        <f>IF(O43&gt;0,"A MEGJELÖLT ADATOK KITÖLTÉSE KÖTELEZŐ!","")</f>
      </c>
      <c r="H13" s="1"/>
      <c r="I13" s="1"/>
      <c r="K13" s="1"/>
      <c r="L13" s="1"/>
      <c r="M13" s="1"/>
      <c r="N13" s="1"/>
      <c r="O13" s="15"/>
      <c r="DR13" s="58"/>
      <c r="DS13" s="58"/>
      <c r="DU13" s="58"/>
      <c r="DV13" s="58"/>
    </row>
    <row r="14" spans="1:124" ht="12" customHeight="1">
      <c r="A14" s="1"/>
      <c r="B14" s="1" t="s">
        <v>24</v>
      </c>
      <c r="C14" s="1"/>
      <c r="D14" s="6">
        <f>IF(O14&gt;0,"(x)","")</f>
      </c>
      <c r="E14" s="32"/>
      <c r="F14" s="1"/>
      <c r="G14" s="1"/>
      <c r="H14" s="1"/>
      <c r="I14" s="1"/>
      <c r="J14" s="1"/>
      <c r="K14" s="1"/>
      <c r="L14" s="1"/>
      <c r="M14" s="1"/>
      <c r="N14" s="1"/>
      <c r="O14" s="8">
        <f>IF(E35="",0,IF(E14="",1,0))</f>
        <v>0</v>
      </c>
      <c r="R14" s="16">
        <f>IF(O35=0,VLOOKUP(E34,R15:S17,2),"")</f>
      </c>
      <c r="DT14" s="59" t="str">
        <f>IF(AC74=0,"Akció időszaka: 2017.02.15 - 2017.05.15.","")</f>
        <v>Akció időszaka: 2017.02.15 - 2017.05.15.</v>
      </c>
    </row>
    <row r="15" spans="1:24" ht="12">
      <c r="A15" s="1"/>
      <c r="B15" s="1" t="s">
        <v>26</v>
      </c>
      <c r="C15" s="1"/>
      <c r="D15" s="6">
        <f>IF(O15&gt;0,"(x)","")</f>
      </c>
      <c r="E15" s="31"/>
      <c r="F15" s="1"/>
      <c r="G15" s="1"/>
      <c r="H15" s="1"/>
      <c r="I15" s="1"/>
      <c r="J15" s="1"/>
      <c r="K15" s="1"/>
      <c r="L15" s="1"/>
      <c r="M15" s="1"/>
      <c r="N15" s="1"/>
      <c r="O15" s="8">
        <f>IF(E35="",0,IF(E15="",1,0))</f>
        <v>0</v>
      </c>
      <c r="R15" s="8" t="s">
        <v>38</v>
      </c>
      <c r="S15" s="16">
        <v>1</v>
      </c>
      <c r="U15" s="8" t="s">
        <v>18</v>
      </c>
      <c r="X15" s="8" t="s">
        <v>38</v>
      </c>
    </row>
    <row r="16" spans="1:24" ht="12">
      <c r="A16" s="1"/>
      <c r="B16" s="1" t="s">
        <v>27</v>
      </c>
      <c r="C16" s="1"/>
      <c r="D16" s="6">
        <f>IF(O16&gt;0,"(x)","")</f>
      </c>
      <c r="E16" s="31"/>
      <c r="F16" s="1"/>
      <c r="G16" s="1"/>
      <c r="H16" s="1"/>
      <c r="I16" s="1"/>
      <c r="J16" s="1"/>
      <c r="K16" s="1"/>
      <c r="L16" s="1"/>
      <c r="M16" s="1"/>
      <c r="N16" s="1"/>
      <c r="O16" s="8">
        <f>IF(E35="",0,IF(E16="",1,0))</f>
        <v>0</v>
      </c>
      <c r="R16" s="8" t="s">
        <v>40</v>
      </c>
      <c r="S16" s="16">
        <v>2</v>
      </c>
      <c r="U16" s="8" t="s">
        <v>16</v>
      </c>
      <c r="X16" s="8" t="s">
        <v>40</v>
      </c>
    </row>
    <row r="17" spans="1:24" ht="12">
      <c r="A17" s="1"/>
      <c r="B17" s="1" t="s">
        <v>19</v>
      </c>
      <c r="C17" s="1"/>
      <c r="D17" s="6">
        <f>IF(O17&gt;0,"(x)","")</f>
      </c>
      <c r="E17" s="90"/>
      <c r="F17" s="64"/>
      <c r="G17" s="1"/>
      <c r="H17" s="1"/>
      <c r="I17" s="1"/>
      <c r="J17" s="1"/>
      <c r="K17" s="1"/>
      <c r="L17" s="1"/>
      <c r="M17" s="1"/>
      <c r="N17" s="1"/>
      <c r="O17" s="8">
        <f>IF(E35="",0,IF(E17="",1,0))</f>
        <v>0</v>
      </c>
      <c r="R17" s="8" t="s">
        <v>39</v>
      </c>
      <c r="S17" s="16">
        <v>3</v>
      </c>
      <c r="U17" s="8" t="s">
        <v>17</v>
      </c>
      <c r="X17" s="8" t="s">
        <v>39</v>
      </c>
    </row>
    <row r="18" spans="1:18" ht="12">
      <c r="A18" s="1"/>
      <c r="B18" s="1" t="s">
        <v>28</v>
      </c>
      <c r="C18" s="1"/>
      <c r="D18" s="1"/>
      <c r="E18" s="10" t="s">
        <v>64</v>
      </c>
      <c r="F18" s="1"/>
      <c r="H18" s="1"/>
      <c r="I18" s="1"/>
      <c r="J18" s="1"/>
      <c r="K18" s="1"/>
      <c r="L18" s="1"/>
      <c r="M18" s="1"/>
      <c r="N18" s="1"/>
      <c r="O18" s="8">
        <f>SUM(O7+O8+O9+O10+O14+O15+O16+O17+O36)</f>
        <v>0</v>
      </c>
      <c r="R18" s="17">
        <f>IF(E35="","",IF(R14="","",IF(R14=1,AC76,IF(R14=2,AC76/2,IF(R14=3,AC76/4)))))</f>
      </c>
    </row>
    <row r="19" spans="1:14" ht="2.25" customHeight="1">
      <c r="A19" s="1"/>
      <c r="B19" s="18"/>
      <c r="C19" s="13"/>
      <c r="D19" s="13"/>
      <c r="E19" s="14"/>
      <c r="F19" s="13"/>
      <c r="G19" s="13"/>
      <c r="H19" s="13"/>
      <c r="I19" s="13"/>
      <c r="J19" s="13"/>
      <c r="K19" s="13"/>
      <c r="L19" s="13"/>
      <c r="M19" s="13"/>
      <c r="N19" s="1"/>
    </row>
    <row r="20" spans="1:14" ht="3" customHeight="1">
      <c r="A20" s="1"/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">
      <c r="A21" s="1"/>
      <c r="B21" s="10" t="s">
        <v>62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8" ht="12">
      <c r="A22" s="1"/>
      <c r="B22" s="1" t="s">
        <v>85</v>
      </c>
      <c r="C22" s="1"/>
      <c r="D22" s="6">
        <f>IF(O22&gt;0,"(x)","")</f>
      </c>
      <c r="E22" s="53"/>
      <c r="F22" s="1" t="s">
        <v>88</v>
      </c>
      <c r="G22" s="1"/>
      <c r="H22" s="1"/>
      <c r="I22" s="1"/>
      <c r="J22" s="1"/>
      <c r="K22" s="1"/>
      <c r="L22" s="1"/>
      <c r="M22" s="1"/>
      <c r="N22" s="1"/>
      <c r="O22" s="8">
        <f>IF(E35="",0,IF(E22=0,1,0))</f>
        <v>0</v>
      </c>
      <c r="R22" s="52">
        <f ca="1">TODAY()</f>
        <v>42780</v>
      </c>
    </row>
    <row r="23" spans="1:14" ht="12">
      <c r="A23" s="1"/>
      <c r="B23" s="1" t="s">
        <v>1</v>
      </c>
      <c r="C23" s="1"/>
      <c r="D23" s="1"/>
      <c r="E23" s="1" t="s">
        <v>21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2">
      <c r="A24" s="1"/>
      <c r="B24" s="1" t="s">
        <v>2</v>
      </c>
      <c r="C24" s="1"/>
      <c r="D24" s="1"/>
      <c r="E24" s="1" t="s">
        <v>20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2">
      <c r="A25" s="1"/>
      <c r="B25" s="1" t="s">
        <v>3</v>
      </c>
      <c r="C25" s="1"/>
      <c r="D25" s="1"/>
      <c r="E25" s="1" t="s">
        <v>22</v>
      </c>
      <c r="F25" s="1"/>
      <c r="G25" s="1"/>
      <c r="H25" s="1"/>
      <c r="I25" s="1"/>
      <c r="J25" s="1"/>
      <c r="K25" s="1"/>
      <c r="L25" s="1"/>
      <c r="M25" s="1"/>
      <c r="N25" s="1"/>
    </row>
    <row r="26" spans="1:18" ht="12">
      <c r="A26" s="1"/>
      <c r="B26" s="12" t="s">
        <v>25</v>
      </c>
      <c r="C26" s="1"/>
      <c r="D26" s="1"/>
      <c r="E26" s="1" t="s">
        <v>23</v>
      </c>
      <c r="F26" s="1"/>
      <c r="G26" s="1"/>
      <c r="H26" s="1"/>
      <c r="I26" s="1"/>
      <c r="J26" s="1"/>
      <c r="K26" s="1"/>
      <c r="L26" s="1"/>
      <c r="M26" s="1"/>
      <c r="N26" s="1"/>
      <c r="R26" s="16" t="e">
        <f>VLOOKUP(E32,R29:U32,4)</f>
        <v>#N/A</v>
      </c>
    </row>
    <row r="27" spans="1:14" ht="2.25" customHeight="1">
      <c r="A27" s="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"/>
    </row>
    <row r="28" spans="1:14" ht="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26" ht="12">
      <c r="A29" s="1"/>
      <c r="B29" s="10" t="s">
        <v>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R29" s="86" t="s">
        <v>54</v>
      </c>
      <c r="S29" s="86"/>
      <c r="T29" s="86"/>
      <c r="U29" s="8">
        <v>3</v>
      </c>
      <c r="X29" s="19" t="s">
        <v>52</v>
      </c>
      <c r="Y29" s="19"/>
      <c r="Z29" s="19"/>
    </row>
    <row r="30" spans="1:26" ht="12">
      <c r="A30" s="1"/>
      <c r="B30" s="1" t="s">
        <v>31</v>
      </c>
      <c r="C30" s="1"/>
      <c r="D30" s="1"/>
      <c r="E30" s="10" t="s">
        <v>47</v>
      </c>
      <c r="F30" s="1"/>
      <c r="G30" s="1"/>
      <c r="H30" s="1"/>
      <c r="I30" s="1"/>
      <c r="J30" s="1"/>
      <c r="K30" s="1"/>
      <c r="L30" s="1"/>
      <c r="M30" s="1"/>
      <c r="N30" s="1"/>
      <c r="R30" s="86" t="s">
        <v>55</v>
      </c>
      <c r="S30" s="86"/>
      <c r="T30" s="86"/>
      <c r="U30" s="8">
        <v>4</v>
      </c>
      <c r="X30" s="19" t="s">
        <v>53</v>
      </c>
      <c r="Y30" s="19"/>
      <c r="Z30" s="19"/>
    </row>
    <row r="31" spans="1:26" ht="12">
      <c r="A31" s="1"/>
      <c r="B31" s="1" t="s">
        <v>42</v>
      </c>
      <c r="C31" s="1"/>
      <c r="D31" s="1"/>
      <c r="E31" s="91"/>
      <c r="F31" s="92"/>
      <c r="H31" s="34">
        <f>IF(E31&gt;100000000,"100 M Ft éves nettó árbevétel felett egyedi tarifa!","")</f>
      </c>
      <c r="I31" s="1"/>
      <c r="K31" s="1"/>
      <c r="L31" s="1"/>
      <c r="M31" s="1"/>
      <c r="N31" s="1"/>
      <c r="O31" s="8">
        <f>IF(E31=0,1,0)</f>
        <v>1</v>
      </c>
      <c r="P31" s="15"/>
      <c r="R31" s="86" t="s">
        <v>52</v>
      </c>
      <c r="S31" s="86"/>
      <c r="T31" s="86"/>
      <c r="U31" s="8">
        <v>1</v>
      </c>
      <c r="X31" s="19" t="s">
        <v>54</v>
      </c>
      <c r="Y31" s="19"/>
      <c r="Z31" s="19"/>
    </row>
    <row r="32" spans="1:26" ht="12">
      <c r="A32" s="1"/>
      <c r="B32" s="1" t="s">
        <v>29</v>
      </c>
      <c r="D32" s="1"/>
      <c r="E32" s="63"/>
      <c r="F32" s="64"/>
      <c r="G32" s="64"/>
      <c r="H32" s="42"/>
      <c r="I32" s="42"/>
      <c r="J32" s="1"/>
      <c r="K32" s="1"/>
      <c r="M32" s="1"/>
      <c r="N32" s="1"/>
      <c r="O32" s="8">
        <f>IF(E32=0,1,0)</f>
        <v>1</v>
      </c>
      <c r="P32" s="15"/>
      <c r="R32" s="86" t="s">
        <v>53</v>
      </c>
      <c r="S32" s="86"/>
      <c r="T32" s="86"/>
      <c r="U32" s="8">
        <v>2</v>
      </c>
      <c r="X32" s="19" t="s">
        <v>55</v>
      </c>
      <c r="Y32" s="19"/>
      <c r="Z32" s="19"/>
    </row>
    <row r="33" spans="1:16" ht="12">
      <c r="A33" s="1"/>
      <c r="B33" s="1" t="s">
        <v>30</v>
      </c>
      <c r="C33" s="1"/>
      <c r="D33" s="1"/>
      <c r="E33" s="63"/>
      <c r="F33" s="64"/>
      <c r="G33" s="1"/>
      <c r="H33" s="1"/>
      <c r="I33" s="1"/>
      <c r="J33" s="1"/>
      <c r="K33" s="1"/>
      <c r="L33" s="1"/>
      <c r="M33" s="1"/>
      <c r="N33" s="1"/>
      <c r="O33" s="8">
        <f>IF(E33=0,1,0)</f>
        <v>1</v>
      </c>
      <c r="P33" s="15"/>
    </row>
    <row r="34" spans="1:16" ht="12">
      <c r="A34" s="1"/>
      <c r="B34" s="1" t="s">
        <v>37</v>
      </c>
      <c r="C34" s="1"/>
      <c r="D34" s="1"/>
      <c r="E34" s="32"/>
      <c r="F34" s="1"/>
      <c r="G34" s="1"/>
      <c r="H34" s="1"/>
      <c r="I34" s="1"/>
      <c r="J34" s="1"/>
      <c r="K34" s="1"/>
      <c r="L34" s="1"/>
      <c r="M34" s="1"/>
      <c r="N34" s="1"/>
      <c r="O34" s="8">
        <f>IF(E34=0,1,0)</f>
        <v>1</v>
      </c>
      <c r="P34" s="15"/>
    </row>
    <row r="35" spans="1:16" ht="12" customHeight="1">
      <c r="A35" s="1"/>
      <c r="B35" s="1" t="s">
        <v>32</v>
      </c>
      <c r="C35" s="1"/>
      <c r="D35" s="1"/>
      <c r="E35" s="20">
        <f>AC76</f>
      </c>
      <c r="F35" s="1"/>
      <c r="G35" s="7">
        <f>IF(E35="","","(Éves minimum díj:")</f>
      </c>
      <c r="H35" s="69">
        <f>E35</f>
      </c>
      <c r="I35" s="70"/>
      <c r="J35" s="1"/>
      <c r="K35" s="1"/>
      <c r="L35" s="1"/>
      <c r="M35" s="1"/>
      <c r="N35" s="1"/>
      <c r="O35" s="8">
        <f>SUM(O31:O34)</f>
        <v>4</v>
      </c>
      <c r="P35" s="15"/>
    </row>
    <row r="36" spans="1:18" ht="12" customHeight="1">
      <c r="A36" s="1"/>
      <c r="B36" s="1">
        <f>IF(R14=1,"Díjfizetés egyösszegben:",IF(R14=2,"Díjrészlet félévente:",IF(R14=3,"Díjrészlet negyedévente:",IF(O35&gt;0,""))))</f>
      </c>
      <c r="C36" s="1"/>
      <c r="D36" s="1"/>
      <c r="E36" s="20">
        <f>R18</f>
      </c>
      <c r="G36" s="1"/>
      <c r="H36" s="1"/>
      <c r="J36" s="1"/>
      <c r="K36" s="1"/>
      <c r="L36" s="1"/>
      <c r="M36" s="1"/>
      <c r="N36" s="1"/>
      <c r="O36" s="8">
        <f>IF(E35="",0,IF(E39="",1,0))</f>
        <v>0</v>
      </c>
      <c r="P36" s="8">
        <f>IF(E39="igen",IF(E35="",0,IF(G39="",1,0)),0)</f>
        <v>0</v>
      </c>
      <c r="Q36" s="8">
        <f>IF(E39="igen",IF(E35="",0,IF(K39="",1,0)),0)</f>
        <v>0</v>
      </c>
      <c r="R36" s="8">
        <f>SUM(O36:Q36)</f>
        <v>0</v>
      </c>
    </row>
    <row r="37" spans="1:14" ht="3" customHeight="1">
      <c r="A37" s="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"/>
    </row>
    <row r="38" spans="1:14" ht="3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8" ht="12">
      <c r="A39" s="1"/>
      <c r="B39" s="1" t="s">
        <v>34</v>
      </c>
      <c r="C39" s="1"/>
      <c r="D39" s="6">
        <f>IF(O36&gt;0,"(x)","")</f>
      </c>
      <c r="E39" s="33"/>
      <c r="F39" s="7">
        <f>IF(E39="igen","Károk száma:","")</f>
      </c>
      <c r="G39" s="35"/>
      <c r="H39" s="36">
        <f>IF(P36&gt;0,IF(AND(F39="Károk száma:",G39=""),"(x)",""),"")</f>
      </c>
      <c r="I39" s="36"/>
      <c r="J39" s="7">
        <f>IF(E39="igen","Összesen:","")</f>
      </c>
      <c r="K39" s="75"/>
      <c r="L39" s="75"/>
      <c r="M39" s="36">
        <f>IF(Q36&gt;0,IF(AND(J39="Összesen:",K39=""),"(x)",""),"")</f>
      </c>
      <c r="N39" s="1"/>
      <c r="O39" s="8">
        <f>IF(F39="",1,"")</f>
        <v>1</v>
      </c>
      <c r="P39" s="8">
        <f>IF(J39="",1,"")</f>
        <v>1</v>
      </c>
      <c r="Q39" s="8">
        <f>SUM(O39:P39)</f>
        <v>2</v>
      </c>
      <c r="R39" s="16" t="e">
        <f>VLOOKUP(E33,R41:T43,3)</f>
        <v>#N/A</v>
      </c>
    </row>
    <row r="40" spans="1:14" ht="1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24" ht="12.75">
      <c r="A41" s="1"/>
      <c r="B41" s="10" t="s">
        <v>6</v>
      </c>
      <c r="C41" s="1"/>
      <c r="D41" s="1"/>
      <c r="E41" s="1"/>
      <c r="F41" s="50">
        <f>F13</f>
      </c>
      <c r="G41" s="1"/>
      <c r="H41" s="1"/>
      <c r="I41" s="1"/>
      <c r="J41" s="1"/>
      <c r="K41" s="1"/>
      <c r="L41" s="1"/>
      <c r="M41" s="1"/>
      <c r="N41" s="1"/>
      <c r="R41" s="86" t="s">
        <v>57</v>
      </c>
      <c r="S41" s="86"/>
      <c r="T41" s="8">
        <v>100</v>
      </c>
      <c r="X41" s="8" t="s">
        <v>56</v>
      </c>
    </row>
    <row r="42" spans="1:24" ht="12">
      <c r="A42" s="1"/>
      <c r="B42" s="72" t="s">
        <v>67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1"/>
      <c r="R42" s="86" t="s">
        <v>58</v>
      </c>
      <c r="S42" s="86"/>
      <c r="T42" s="8">
        <v>200</v>
      </c>
      <c r="X42" s="8" t="s">
        <v>57</v>
      </c>
    </row>
    <row r="43" spans="1:24" ht="12">
      <c r="A43" s="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1"/>
      <c r="O43" s="8">
        <f>SUM(O22+O18+R36)</f>
        <v>0</v>
      </c>
      <c r="R43" s="86" t="s">
        <v>56</v>
      </c>
      <c r="S43" s="86"/>
      <c r="T43" s="8">
        <v>50</v>
      </c>
      <c r="X43" s="8" t="s">
        <v>58</v>
      </c>
    </row>
    <row r="44" spans="1:14" ht="12">
      <c r="A44" s="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1"/>
    </row>
    <row r="45" spans="1:14" ht="3.75" customHeight="1">
      <c r="A45" s="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"/>
    </row>
    <row r="46" spans="1:14" ht="6.75" customHeight="1">
      <c r="A46" s="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"/>
    </row>
    <row r="47" spans="1:14" ht="12">
      <c r="A47" s="1"/>
      <c r="B47" s="10" t="s">
        <v>41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.25" customHeight="1">
      <c r="A48" s="1"/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">
      <c r="A50" s="1"/>
      <c r="B50" s="1" t="s">
        <v>84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">
      <c r="A51" s="1"/>
      <c r="B51" s="1" t="s">
        <v>8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">
      <c r="A52" s="1"/>
      <c r="B52" s="1" t="s">
        <v>9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2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">
      <c r="A54" s="1"/>
      <c r="B54" s="1" t="s">
        <v>10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">
      <c r="A56" s="1"/>
      <c r="B56" s="71" t="s">
        <v>80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22"/>
    </row>
    <row r="57" spans="1:14" ht="12">
      <c r="A57" s="1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22"/>
    </row>
    <row r="58" spans="1:18" ht="12">
      <c r="A58" s="1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22"/>
      <c r="R58" s="17">
        <f>E31</f>
        <v>0</v>
      </c>
    </row>
    <row r="59" spans="1:18" ht="12">
      <c r="A59" s="1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22"/>
      <c r="R59" s="17">
        <f>R58</f>
        <v>0</v>
      </c>
    </row>
    <row r="60" spans="1:18" ht="12">
      <c r="A60" s="1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22"/>
      <c r="R60" s="49">
        <f>R59/1000000</f>
        <v>0</v>
      </c>
    </row>
    <row r="61" spans="1:19" ht="12">
      <c r="A61" s="1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22"/>
      <c r="R61" s="17">
        <f>ROUND(R60,0)</f>
        <v>0</v>
      </c>
      <c r="S61" s="17">
        <f>IF(R58&lt;1000000,1,R61)</f>
        <v>1</v>
      </c>
    </row>
    <row r="62" spans="1:14" ht="12">
      <c r="A62" s="1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22"/>
    </row>
    <row r="63" spans="1:14" ht="2.25" customHeight="1">
      <c r="A63" s="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ht="12" customHeight="1">
      <c r="A64" s="1"/>
      <c r="B64" s="1" t="s">
        <v>11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ht="2.25" customHeight="1">
      <c r="A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21" ht="12" customHeight="1">
      <c r="A66" s="1"/>
      <c r="B66" s="73" t="s">
        <v>12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1"/>
      <c r="U66" s="48"/>
    </row>
    <row r="67" spans="1:14" ht="12">
      <c r="A67" s="1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66"/>
    </row>
    <row r="68" spans="1:14" ht="12">
      <c r="A68" s="1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22"/>
    </row>
    <row r="69" spans="1:14" ht="2.25" customHeight="1">
      <c r="A69" s="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ht="12" customHeight="1">
      <c r="A70" s="1"/>
      <c r="B70" s="73" t="s">
        <v>81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3"/>
    </row>
    <row r="71" spans="1:14" ht="12" customHeight="1">
      <c r="A71" s="1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3"/>
    </row>
    <row r="72" spans="1:29" ht="12" customHeight="1">
      <c r="A72" s="1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3"/>
      <c r="AA72" s="55">
        <v>42870</v>
      </c>
      <c r="AB72" s="57">
        <f>AA72</f>
        <v>42870</v>
      </c>
      <c r="AC72" s="54">
        <f>IF(AB72&lt;=42870,0,1)</f>
        <v>0</v>
      </c>
    </row>
    <row r="73" spans="1:14" ht="12">
      <c r="A73" s="1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29" ht="12">
      <c r="A74" s="1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AA74" s="55">
        <f ca="1">TODAY()</f>
        <v>42780</v>
      </c>
      <c r="AB74" s="57">
        <f>AA74</f>
        <v>42780</v>
      </c>
      <c r="AC74" s="54">
        <f>IF(AB74&lt;=42870,0,1)</f>
        <v>0</v>
      </c>
    </row>
    <row r="75" spans="1:24" ht="12">
      <c r="A75" s="1"/>
      <c r="B75" s="71" t="s">
        <v>79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3"/>
      <c r="V75" s="23" t="s">
        <v>61</v>
      </c>
      <c r="W75" s="23" t="s">
        <v>60</v>
      </c>
      <c r="X75" s="23" t="s">
        <v>59</v>
      </c>
    </row>
    <row r="76" spans="1:29" ht="12">
      <c r="A76" s="1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74"/>
      <c r="V76" s="24">
        <f>IF(R14=1,SUM(V78:V81),0)</f>
        <v>0</v>
      </c>
      <c r="W76" s="24">
        <f>IF(R14=2,SUM(W78:W81),0)</f>
        <v>0</v>
      </c>
      <c r="X76" s="24">
        <f>IF(R14=3,SUM(X78:X81),0)</f>
        <v>0</v>
      </c>
      <c r="Z76" s="24">
        <f>SUM(V76:X76)</f>
        <v>0</v>
      </c>
      <c r="AA76" s="24">
        <f>IF(O35&gt;0,"",IF(E31&gt;100000000,"",Z76))</f>
      </c>
      <c r="AB76" s="56">
        <f>IF(Q4=1,IF(AC74=0,0.9,1),1)</f>
        <v>0.9</v>
      </c>
      <c r="AC76" s="57">
        <f>IF(AA76="","",(AA76*AB76))</f>
      </c>
    </row>
    <row r="77" spans="1:14" ht="2.25" customHeight="1">
      <c r="A77" s="1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24" ht="12" customHeight="1">
      <c r="A78" s="1"/>
      <c r="B78" s="71" t="s">
        <v>82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R78" s="25" t="s">
        <v>48</v>
      </c>
      <c r="S78" s="26" t="e">
        <f>R39</f>
        <v>#N/A</v>
      </c>
      <c r="T78" s="27">
        <f>IF(S61&gt;100,0,S61)</f>
        <v>1</v>
      </c>
      <c r="U78" s="28"/>
      <c r="V78" s="24" t="e">
        <f>IF(R26=1,VLOOKUP(S78,S84:DO86,T78+1),0)</f>
        <v>#N/A</v>
      </c>
      <c r="W78" s="24" t="e">
        <f>V78*1.025</f>
        <v>#N/A</v>
      </c>
      <c r="X78" s="24" t="e">
        <f>V78*1.06</f>
        <v>#N/A</v>
      </c>
    </row>
    <row r="79" spans="1:24" ht="12">
      <c r="A79" s="1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R79" s="28"/>
      <c r="S79" s="28"/>
      <c r="T79" s="28"/>
      <c r="U79" s="28"/>
      <c r="V79" s="24" t="e">
        <f>IF(R26=2,VLOOKUP(S78,S87:DO89,T78+1),0)</f>
        <v>#N/A</v>
      </c>
      <c r="W79" s="24" t="e">
        <f>V79*1.025</f>
        <v>#N/A</v>
      </c>
      <c r="X79" s="24" t="e">
        <f>V79*1.06</f>
        <v>#N/A</v>
      </c>
    </row>
    <row r="80" spans="1:24" ht="2.25" customHeight="1">
      <c r="A80" s="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R80" s="28"/>
      <c r="S80" s="28"/>
      <c r="T80" s="28"/>
      <c r="U80" s="28"/>
      <c r="V80" s="24" t="e">
        <f>IF(R26=3,VLOOKUP(S78,S90:DO92,T78+1),0)</f>
        <v>#N/A</v>
      </c>
      <c r="W80" s="24" t="e">
        <f>V80*1.025</f>
        <v>#N/A</v>
      </c>
      <c r="X80" s="24" t="e">
        <f>V80*1.06</f>
        <v>#N/A</v>
      </c>
    </row>
    <row r="81" spans="1:24" ht="9" customHeight="1">
      <c r="A81" s="1"/>
      <c r="B81" s="22"/>
      <c r="C81" s="22"/>
      <c r="D81" s="22"/>
      <c r="E81" s="22"/>
      <c r="F81" s="22"/>
      <c r="G81" s="22"/>
      <c r="H81" s="22"/>
      <c r="I81" s="22"/>
      <c r="J81" s="22"/>
      <c r="K81" s="1"/>
      <c r="L81" s="1"/>
      <c r="M81" s="1"/>
      <c r="N81" s="22"/>
      <c r="R81" s="28"/>
      <c r="S81" s="28"/>
      <c r="T81" s="28"/>
      <c r="U81" s="28"/>
      <c r="V81" s="24" t="e">
        <f>IF(R26=4,VLOOKUP(S78,S93:DO95,T78+1),0)</f>
        <v>#N/A</v>
      </c>
      <c r="W81" s="24" t="e">
        <f>V81*1.025</f>
        <v>#N/A</v>
      </c>
      <c r="X81" s="24" t="e">
        <f>V81*1.06</f>
        <v>#N/A</v>
      </c>
    </row>
    <row r="82" spans="1:1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1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51">
        <f>IF(F13="","","HIÁNYOS ADATKÖZLÉS MIATT AZ AJÁNLAT ÉRVÉNYTELEN!")</f>
      </c>
      <c r="N83" s="1"/>
      <c r="R83" s="26" t="s">
        <v>68</v>
      </c>
      <c r="S83" s="26" t="s">
        <v>69</v>
      </c>
      <c r="T83" s="26">
        <v>1</v>
      </c>
      <c r="U83" s="26">
        <v>2</v>
      </c>
      <c r="V83" s="26">
        <v>3</v>
      </c>
      <c r="W83" s="26">
        <v>4</v>
      </c>
      <c r="X83" s="26">
        <v>5</v>
      </c>
      <c r="Y83" s="26">
        <v>6</v>
      </c>
      <c r="Z83" s="26">
        <v>7</v>
      </c>
      <c r="AA83" s="26">
        <v>8</v>
      </c>
      <c r="AB83" s="26">
        <v>9</v>
      </c>
      <c r="AC83" s="26">
        <v>10</v>
      </c>
      <c r="AD83" s="26">
        <v>11</v>
      </c>
      <c r="AE83" s="26">
        <v>12</v>
      </c>
      <c r="AF83" s="26">
        <v>13</v>
      </c>
      <c r="AG83" s="26">
        <v>14</v>
      </c>
      <c r="AH83" s="26">
        <v>15</v>
      </c>
      <c r="AI83" s="26">
        <v>16</v>
      </c>
      <c r="AJ83" s="26">
        <v>17</v>
      </c>
      <c r="AK83" s="26">
        <v>18</v>
      </c>
      <c r="AL83" s="26">
        <v>19</v>
      </c>
      <c r="AM83" s="26">
        <v>20</v>
      </c>
      <c r="AN83" s="26">
        <v>21</v>
      </c>
      <c r="AO83" s="26">
        <v>22</v>
      </c>
      <c r="AP83" s="26">
        <v>23</v>
      </c>
      <c r="AQ83" s="26">
        <v>24</v>
      </c>
      <c r="AR83" s="26">
        <v>25</v>
      </c>
      <c r="AS83" s="26">
        <v>26</v>
      </c>
      <c r="AT83" s="26">
        <v>27</v>
      </c>
      <c r="AU83" s="26">
        <v>28</v>
      </c>
      <c r="AV83" s="26">
        <v>29</v>
      </c>
      <c r="AW83" s="26">
        <v>30</v>
      </c>
      <c r="AX83" s="26">
        <v>31</v>
      </c>
      <c r="AY83" s="26">
        <v>32</v>
      </c>
      <c r="AZ83" s="26">
        <v>33</v>
      </c>
      <c r="BA83" s="26">
        <v>34</v>
      </c>
      <c r="BB83" s="26">
        <v>35</v>
      </c>
      <c r="BC83" s="26">
        <v>36</v>
      </c>
      <c r="BD83" s="26">
        <v>37</v>
      </c>
      <c r="BE83" s="26">
        <v>38</v>
      </c>
      <c r="BF83" s="26">
        <v>39</v>
      </c>
      <c r="BG83" s="26">
        <v>40</v>
      </c>
      <c r="BH83" s="26">
        <v>41</v>
      </c>
      <c r="BI83" s="26">
        <v>42</v>
      </c>
      <c r="BJ83" s="26">
        <v>43</v>
      </c>
      <c r="BK83" s="26">
        <v>44</v>
      </c>
      <c r="BL83" s="26">
        <v>45</v>
      </c>
      <c r="BM83" s="26">
        <v>46</v>
      </c>
      <c r="BN83" s="26">
        <v>47</v>
      </c>
      <c r="BO83" s="26">
        <v>48</v>
      </c>
      <c r="BP83" s="26">
        <v>49</v>
      </c>
      <c r="BQ83" s="26">
        <v>50</v>
      </c>
      <c r="BR83" s="26">
        <v>51</v>
      </c>
      <c r="BS83" s="26">
        <v>52</v>
      </c>
      <c r="BT83" s="26">
        <v>53</v>
      </c>
      <c r="BU83" s="26">
        <v>54</v>
      </c>
      <c r="BV83" s="26">
        <v>55</v>
      </c>
      <c r="BW83" s="26">
        <v>56</v>
      </c>
      <c r="BX83" s="26">
        <v>57</v>
      </c>
      <c r="BY83" s="26">
        <v>58</v>
      </c>
      <c r="BZ83" s="26">
        <v>59</v>
      </c>
      <c r="CA83" s="26">
        <v>60</v>
      </c>
      <c r="CB83" s="26">
        <v>61</v>
      </c>
      <c r="CC83" s="26">
        <v>62</v>
      </c>
      <c r="CD83" s="26">
        <v>63</v>
      </c>
      <c r="CE83" s="26">
        <v>64</v>
      </c>
      <c r="CF83" s="26">
        <v>65</v>
      </c>
      <c r="CG83" s="26">
        <v>66</v>
      </c>
      <c r="CH83" s="26">
        <v>67</v>
      </c>
      <c r="CI83" s="26">
        <v>68</v>
      </c>
      <c r="CJ83" s="26">
        <v>69</v>
      </c>
      <c r="CK83" s="26">
        <v>70</v>
      </c>
      <c r="CL83" s="26">
        <v>71</v>
      </c>
      <c r="CM83" s="26">
        <v>72</v>
      </c>
      <c r="CN83" s="26">
        <v>73</v>
      </c>
      <c r="CO83" s="26">
        <v>74</v>
      </c>
      <c r="CP83" s="26">
        <v>75</v>
      </c>
      <c r="CQ83" s="26">
        <v>76</v>
      </c>
      <c r="CR83" s="26">
        <v>77</v>
      </c>
      <c r="CS83" s="26">
        <v>78</v>
      </c>
      <c r="CT83" s="26">
        <v>79</v>
      </c>
      <c r="CU83" s="26">
        <v>80</v>
      </c>
      <c r="CV83" s="26">
        <v>81</v>
      </c>
      <c r="CW83" s="26">
        <v>82</v>
      </c>
      <c r="CX83" s="26">
        <v>83</v>
      </c>
      <c r="CY83" s="26">
        <v>84</v>
      </c>
      <c r="CZ83" s="26">
        <v>85</v>
      </c>
      <c r="DA83" s="26">
        <v>86</v>
      </c>
      <c r="DB83" s="26">
        <v>87</v>
      </c>
      <c r="DC83" s="26">
        <v>88</v>
      </c>
      <c r="DD83" s="26">
        <v>89</v>
      </c>
      <c r="DE83" s="26">
        <v>90</v>
      </c>
      <c r="DF83" s="26">
        <v>91</v>
      </c>
      <c r="DG83" s="26">
        <v>92</v>
      </c>
      <c r="DH83" s="26">
        <v>93</v>
      </c>
      <c r="DI83" s="26">
        <v>94</v>
      </c>
      <c r="DJ83" s="26">
        <v>95</v>
      </c>
      <c r="DK83" s="26">
        <v>96</v>
      </c>
      <c r="DL83" s="26">
        <v>97</v>
      </c>
      <c r="DM83" s="26">
        <v>98</v>
      </c>
      <c r="DN83" s="26">
        <v>99</v>
      </c>
      <c r="DO83" s="26">
        <v>100</v>
      </c>
    </row>
    <row r="84" spans="1:119" ht="12.75" customHeight="1">
      <c r="A84" s="1"/>
      <c r="B84" s="1"/>
      <c r="C84" s="1"/>
      <c r="D84" s="1"/>
      <c r="E84" s="1"/>
      <c r="F84" s="1"/>
      <c r="G84" s="1"/>
      <c r="H84" s="1"/>
      <c r="I84" s="1"/>
      <c r="J84" s="78"/>
      <c r="K84" s="79"/>
      <c r="L84" s="79"/>
      <c r="M84" s="79"/>
      <c r="N84" s="1"/>
      <c r="R84" s="26" t="s">
        <v>70</v>
      </c>
      <c r="S84" s="26">
        <v>50</v>
      </c>
      <c r="T84" s="27">
        <v>30960</v>
      </c>
      <c r="U84" s="27">
        <v>34056</v>
      </c>
      <c r="V84" s="27">
        <v>37152</v>
      </c>
      <c r="W84" s="27">
        <v>40248</v>
      </c>
      <c r="X84" s="27">
        <v>46440</v>
      </c>
      <c r="Y84" s="27">
        <v>52477</v>
      </c>
      <c r="Z84" s="27">
        <v>57431</v>
      </c>
      <c r="AA84" s="27">
        <v>61301</v>
      </c>
      <c r="AB84" s="27">
        <v>64087</v>
      </c>
      <c r="AC84" s="27">
        <v>65790</v>
      </c>
      <c r="AD84" s="27">
        <v>71411</v>
      </c>
      <c r="AE84" s="27">
        <v>76858</v>
      </c>
      <c r="AF84" s="27">
        <v>80999</v>
      </c>
      <c r="AG84" s="27">
        <v>82354</v>
      </c>
      <c r="AH84" s="27">
        <v>85624</v>
      </c>
      <c r="AI84" s="27">
        <v>88546</v>
      </c>
      <c r="AJ84" s="27">
        <v>91119</v>
      </c>
      <c r="AK84" s="27">
        <v>93344</v>
      </c>
      <c r="AL84" s="27">
        <v>95221</v>
      </c>
      <c r="AM84" s="27">
        <v>96750</v>
      </c>
      <c r="AN84" s="27">
        <v>100707</v>
      </c>
      <c r="AO84" s="27">
        <v>104580</v>
      </c>
      <c r="AP84" s="27">
        <v>107405</v>
      </c>
      <c r="AQ84" s="27">
        <v>108050</v>
      </c>
      <c r="AR84" s="27">
        <v>110456</v>
      </c>
      <c r="AS84" s="27">
        <v>112694</v>
      </c>
      <c r="AT84" s="27">
        <v>114765</v>
      </c>
      <c r="AU84" s="27">
        <v>116668</v>
      </c>
      <c r="AV84" s="27">
        <v>118403</v>
      </c>
      <c r="AW84" s="27">
        <v>119970</v>
      </c>
      <c r="AX84" s="27">
        <v>123319</v>
      </c>
      <c r="AY84" s="27">
        <v>126626</v>
      </c>
      <c r="AZ84" s="27">
        <v>129200</v>
      </c>
      <c r="BA84" s="27">
        <v>130264</v>
      </c>
      <c r="BB84" s="27">
        <v>132628</v>
      </c>
      <c r="BC84" s="27">
        <v>134908</v>
      </c>
      <c r="BD84" s="27">
        <v>137104</v>
      </c>
      <c r="BE84" s="27">
        <v>139217</v>
      </c>
      <c r="BF84" s="27">
        <v>141245</v>
      </c>
      <c r="BG84" s="27">
        <v>143190</v>
      </c>
      <c r="BH84" s="27">
        <v>146254</v>
      </c>
      <c r="BI84" s="27">
        <v>149293</v>
      </c>
      <c r="BJ84" s="27">
        <v>151766</v>
      </c>
      <c r="BK84" s="27">
        <v>153082</v>
      </c>
      <c r="BL84" s="27">
        <v>155429</v>
      </c>
      <c r="BM84" s="27">
        <v>157726</v>
      </c>
      <c r="BN84" s="27">
        <v>159972</v>
      </c>
      <c r="BO84" s="27">
        <v>162168</v>
      </c>
      <c r="BP84" s="27">
        <v>164314</v>
      </c>
      <c r="BQ84" s="27">
        <v>166410</v>
      </c>
      <c r="BR84" s="27">
        <v>168982</v>
      </c>
      <c r="BS84" s="27">
        <v>171524</v>
      </c>
      <c r="BT84" s="27">
        <v>173250</v>
      </c>
      <c r="BU84" s="27">
        <v>173314</v>
      </c>
      <c r="BV84" s="27">
        <v>174892</v>
      </c>
      <c r="BW84" s="27">
        <v>176410</v>
      </c>
      <c r="BX84" s="27">
        <v>177869</v>
      </c>
      <c r="BY84" s="27">
        <v>179269</v>
      </c>
      <c r="BZ84" s="27">
        <v>180609</v>
      </c>
      <c r="CA84" s="27">
        <v>181890</v>
      </c>
      <c r="CB84" s="27">
        <v>184275</v>
      </c>
      <c r="CC84" s="27">
        <v>186639</v>
      </c>
      <c r="CD84" s="27">
        <v>188314</v>
      </c>
      <c r="CE84" s="27">
        <v>188591</v>
      </c>
      <c r="CF84" s="27">
        <v>190160</v>
      </c>
      <c r="CG84" s="27">
        <v>191687</v>
      </c>
      <c r="CH84" s="27">
        <v>193171</v>
      </c>
      <c r="CI84" s="27">
        <v>194613</v>
      </c>
      <c r="CJ84" s="27">
        <v>196013</v>
      </c>
      <c r="CK84" s="27">
        <v>197370</v>
      </c>
      <c r="CL84" s="27">
        <v>199625</v>
      </c>
      <c r="CM84" s="27">
        <v>201865</v>
      </c>
      <c r="CN84" s="27">
        <v>203508</v>
      </c>
      <c r="CO84" s="27">
        <v>203943</v>
      </c>
      <c r="CP84" s="27">
        <v>205507</v>
      </c>
      <c r="CQ84" s="27">
        <v>207039</v>
      </c>
      <c r="CR84" s="27">
        <v>208540</v>
      </c>
      <c r="CS84" s="27">
        <v>210008</v>
      </c>
      <c r="CT84" s="27">
        <v>211445</v>
      </c>
      <c r="CU84" s="27">
        <v>212850</v>
      </c>
      <c r="CV84" s="27">
        <v>215010</v>
      </c>
      <c r="CW84" s="27">
        <v>217158</v>
      </c>
      <c r="CX84" s="27">
        <v>218780</v>
      </c>
      <c r="CY84" s="27">
        <v>219339</v>
      </c>
      <c r="CZ84" s="27">
        <v>220899</v>
      </c>
      <c r="DA84" s="27">
        <v>222435</v>
      </c>
      <c r="DB84" s="27">
        <v>223946</v>
      </c>
      <c r="DC84" s="27">
        <v>225432</v>
      </c>
      <c r="DD84" s="27">
        <v>226893</v>
      </c>
      <c r="DE84" s="27">
        <v>228330</v>
      </c>
      <c r="DF84" s="27">
        <v>230417</v>
      </c>
      <c r="DG84" s="27">
        <v>232494</v>
      </c>
      <c r="DH84" s="27">
        <v>234101</v>
      </c>
      <c r="DI84" s="27">
        <v>234759</v>
      </c>
      <c r="DJ84" s="27">
        <v>236317</v>
      </c>
      <c r="DK84" s="27">
        <v>237855</v>
      </c>
      <c r="DL84" s="27">
        <v>239374</v>
      </c>
      <c r="DM84" s="27">
        <v>240872</v>
      </c>
      <c r="DN84" s="27">
        <v>242351</v>
      </c>
      <c r="DO84" s="27">
        <v>243810</v>
      </c>
    </row>
    <row r="85" spans="1:119" ht="12.75" customHeight="1">
      <c r="A85" s="1"/>
      <c r="C85" s="1"/>
      <c r="D85" s="1"/>
      <c r="E85" s="1"/>
      <c r="F85" s="1"/>
      <c r="G85" s="1"/>
      <c r="H85" s="1"/>
      <c r="I85" s="1"/>
      <c r="J85" s="84" t="s">
        <v>36</v>
      </c>
      <c r="K85" s="85"/>
      <c r="L85" s="85"/>
      <c r="M85" s="85"/>
      <c r="N85" s="1"/>
      <c r="P85" s="25" t="s">
        <v>48</v>
      </c>
      <c r="R85" s="26" t="s">
        <v>70</v>
      </c>
      <c r="S85" s="26">
        <v>100</v>
      </c>
      <c r="T85" s="27">
        <v>28125</v>
      </c>
      <c r="U85" s="27">
        <v>30938</v>
      </c>
      <c r="V85" s="27">
        <v>33750</v>
      </c>
      <c r="W85" s="27">
        <v>36563</v>
      </c>
      <c r="X85" s="27">
        <v>42831</v>
      </c>
      <c r="Y85" s="27">
        <v>48419</v>
      </c>
      <c r="Z85" s="27">
        <v>53015</v>
      </c>
      <c r="AA85" s="27">
        <v>56618</v>
      </c>
      <c r="AB85" s="27">
        <v>59228</v>
      </c>
      <c r="AC85" s="27">
        <v>60846</v>
      </c>
      <c r="AD85" s="27">
        <v>66046</v>
      </c>
      <c r="AE85" s="27">
        <v>71085</v>
      </c>
      <c r="AF85" s="27">
        <v>74918</v>
      </c>
      <c r="AG85" s="27">
        <v>76177</v>
      </c>
      <c r="AH85" s="27">
        <v>79206</v>
      </c>
      <c r="AI85" s="27">
        <v>81913</v>
      </c>
      <c r="AJ85" s="27">
        <v>84298</v>
      </c>
      <c r="AK85" s="27">
        <v>86361</v>
      </c>
      <c r="AL85" s="27">
        <v>88103</v>
      </c>
      <c r="AM85" s="27">
        <v>89523</v>
      </c>
      <c r="AN85" s="27">
        <v>93205</v>
      </c>
      <c r="AO85" s="27">
        <v>96810</v>
      </c>
      <c r="AP85" s="27">
        <v>99470</v>
      </c>
      <c r="AQ85" s="27">
        <v>100163</v>
      </c>
      <c r="AR85" s="27">
        <v>102444</v>
      </c>
      <c r="AS85" s="27">
        <v>104575</v>
      </c>
      <c r="AT85" s="27">
        <v>106553</v>
      </c>
      <c r="AU85" s="27">
        <v>108381</v>
      </c>
      <c r="AV85" s="27">
        <v>110057</v>
      </c>
      <c r="AW85" s="27">
        <v>111582</v>
      </c>
      <c r="AX85" s="27">
        <v>111907</v>
      </c>
      <c r="AY85" s="27">
        <v>112232</v>
      </c>
      <c r="AZ85" s="27">
        <v>112557</v>
      </c>
      <c r="BA85" s="27">
        <v>112882</v>
      </c>
      <c r="BB85" s="27">
        <v>113207</v>
      </c>
      <c r="BC85" s="27">
        <v>113531</v>
      </c>
      <c r="BD85" s="27">
        <v>113856</v>
      </c>
      <c r="BE85" s="27">
        <v>114181</v>
      </c>
      <c r="BF85" s="27">
        <v>114506</v>
      </c>
      <c r="BG85" s="27">
        <v>114831</v>
      </c>
      <c r="BH85" s="27">
        <v>115156</v>
      </c>
      <c r="BI85" s="27">
        <v>115481</v>
      </c>
      <c r="BJ85" s="27">
        <v>115806</v>
      </c>
      <c r="BK85" s="27">
        <v>116131</v>
      </c>
      <c r="BL85" s="27">
        <v>116456</v>
      </c>
      <c r="BM85" s="27">
        <v>116780</v>
      </c>
      <c r="BN85" s="27">
        <v>117105</v>
      </c>
      <c r="BO85" s="27">
        <v>117430</v>
      </c>
      <c r="BP85" s="27">
        <v>117755</v>
      </c>
      <c r="BQ85" s="27">
        <v>118080</v>
      </c>
      <c r="BR85" s="27">
        <v>119918</v>
      </c>
      <c r="BS85" s="27">
        <v>121735</v>
      </c>
      <c r="BT85" s="27">
        <v>122987</v>
      </c>
      <c r="BU85" s="27">
        <v>123088</v>
      </c>
      <c r="BV85" s="27">
        <v>124237</v>
      </c>
      <c r="BW85" s="27">
        <v>125345</v>
      </c>
      <c r="BX85" s="27">
        <v>126412</v>
      </c>
      <c r="BY85" s="27">
        <v>127438</v>
      </c>
      <c r="BZ85" s="27">
        <v>128422</v>
      </c>
      <c r="CA85" s="27">
        <v>129366</v>
      </c>
      <c r="CB85" s="27">
        <v>131074</v>
      </c>
      <c r="CC85" s="27">
        <v>132768</v>
      </c>
      <c r="CD85" s="27">
        <v>133985</v>
      </c>
      <c r="CE85" s="27">
        <v>134233</v>
      </c>
      <c r="CF85" s="27">
        <v>135376</v>
      </c>
      <c r="CG85" s="27">
        <v>136490</v>
      </c>
      <c r="CH85" s="27">
        <v>137574</v>
      </c>
      <c r="CI85" s="27">
        <v>138630</v>
      </c>
      <c r="CJ85" s="27">
        <v>139656</v>
      </c>
      <c r="CK85" s="27">
        <v>140652</v>
      </c>
      <c r="CL85" s="27">
        <v>142270</v>
      </c>
      <c r="CM85" s="27">
        <v>143878</v>
      </c>
      <c r="CN85" s="27">
        <v>145073</v>
      </c>
      <c r="CO85" s="27">
        <v>145431</v>
      </c>
      <c r="CP85" s="27">
        <v>146570</v>
      </c>
      <c r="CQ85" s="27">
        <v>147688</v>
      </c>
      <c r="CR85" s="27">
        <v>148783</v>
      </c>
      <c r="CS85" s="27">
        <v>149857</v>
      </c>
      <c r="CT85" s="27">
        <v>150908</v>
      </c>
      <c r="CU85" s="27">
        <v>151938</v>
      </c>
      <c r="CV85" s="27">
        <v>153490</v>
      </c>
      <c r="CW85" s="27">
        <v>155034</v>
      </c>
      <c r="CX85" s="27">
        <v>156214</v>
      </c>
      <c r="CY85" s="27">
        <v>156658</v>
      </c>
      <c r="CZ85" s="27">
        <v>157795</v>
      </c>
      <c r="DA85" s="27">
        <v>158915</v>
      </c>
      <c r="DB85" s="27">
        <v>160018</v>
      </c>
      <c r="DC85" s="27">
        <v>161104</v>
      </c>
      <c r="DD85" s="27">
        <v>162172</v>
      </c>
      <c r="DE85" s="27">
        <v>163224</v>
      </c>
      <c r="DF85" s="27">
        <v>164726</v>
      </c>
      <c r="DG85" s="27">
        <v>166221</v>
      </c>
      <c r="DH85" s="27">
        <v>167391</v>
      </c>
      <c r="DI85" s="27">
        <v>167903</v>
      </c>
      <c r="DJ85" s="27">
        <v>169038</v>
      </c>
      <c r="DK85" s="27">
        <v>170160</v>
      </c>
      <c r="DL85" s="27">
        <v>171268</v>
      </c>
      <c r="DM85" s="27">
        <v>172362</v>
      </c>
      <c r="DN85" s="27">
        <v>173443</v>
      </c>
      <c r="DO85" s="27">
        <v>174510</v>
      </c>
    </row>
    <row r="86" spans="1:119" ht="12.75" customHeight="1">
      <c r="A86" s="1"/>
      <c r="B86" s="46" t="s">
        <v>43</v>
      </c>
      <c r="C86" s="1"/>
      <c r="D86" s="1"/>
      <c r="E86" s="1"/>
      <c r="F86" s="1"/>
      <c r="G86" s="1"/>
      <c r="H86" s="1"/>
      <c r="I86" s="1"/>
      <c r="J86" s="1"/>
      <c r="K86" s="22"/>
      <c r="L86" s="1"/>
      <c r="M86" s="22"/>
      <c r="N86" s="1"/>
      <c r="P86" s="25" t="s">
        <v>49</v>
      </c>
      <c r="R86" s="26" t="s">
        <v>70</v>
      </c>
      <c r="S86" s="26">
        <v>200</v>
      </c>
      <c r="T86" s="27">
        <v>26645</v>
      </c>
      <c r="U86" s="27">
        <v>29310</v>
      </c>
      <c r="V86" s="27">
        <v>31974</v>
      </c>
      <c r="W86" s="27">
        <v>34639</v>
      </c>
      <c r="X86" s="27">
        <v>40577</v>
      </c>
      <c r="Y86" s="27">
        <v>45872</v>
      </c>
      <c r="Z86" s="27">
        <v>50225</v>
      </c>
      <c r="AA86" s="27">
        <v>53639</v>
      </c>
      <c r="AB86" s="27">
        <v>56112</v>
      </c>
      <c r="AC86" s="27">
        <v>57644</v>
      </c>
      <c r="AD86" s="27">
        <v>62570</v>
      </c>
      <c r="AE86" s="27">
        <v>67344</v>
      </c>
      <c r="AF86" s="27">
        <v>70975</v>
      </c>
      <c r="AG86" s="27">
        <v>72168</v>
      </c>
      <c r="AH86" s="27">
        <v>75037</v>
      </c>
      <c r="AI86" s="27">
        <v>77602</v>
      </c>
      <c r="AJ86" s="27">
        <v>79861</v>
      </c>
      <c r="AK86" s="27">
        <v>81816</v>
      </c>
      <c r="AL86" s="27">
        <v>83466</v>
      </c>
      <c r="AM86" s="27">
        <v>84812</v>
      </c>
      <c r="AN86" s="27">
        <v>88299</v>
      </c>
      <c r="AO86" s="27">
        <v>91715</v>
      </c>
      <c r="AP86" s="27">
        <v>94235</v>
      </c>
      <c r="AQ86" s="27">
        <v>94891</v>
      </c>
      <c r="AR86" s="27">
        <v>97053</v>
      </c>
      <c r="AS86" s="27">
        <v>99071</v>
      </c>
      <c r="AT86" s="27">
        <v>100946</v>
      </c>
      <c r="AU86" s="27">
        <v>102677</v>
      </c>
      <c r="AV86" s="27">
        <v>104265</v>
      </c>
      <c r="AW86" s="27">
        <v>105710</v>
      </c>
      <c r="AX86" s="27">
        <v>106017</v>
      </c>
      <c r="AY86" s="27">
        <v>106325</v>
      </c>
      <c r="AZ86" s="27">
        <v>106633</v>
      </c>
      <c r="BA86" s="27">
        <v>106941</v>
      </c>
      <c r="BB86" s="27">
        <v>107249</v>
      </c>
      <c r="BC86" s="27">
        <v>107556</v>
      </c>
      <c r="BD86" s="27">
        <v>107864</v>
      </c>
      <c r="BE86" s="27">
        <v>108172</v>
      </c>
      <c r="BF86" s="27">
        <v>108480</v>
      </c>
      <c r="BG86" s="27">
        <v>108788</v>
      </c>
      <c r="BH86" s="27">
        <v>109095</v>
      </c>
      <c r="BI86" s="27">
        <v>109403</v>
      </c>
      <c r="BJ86" s="27">
        <v>109711</v>
      </c>
      <c r="BK86" s="27">
        <v>110019</v>
      </c>
      <c r="BL86" s="27">
        <v>110327</v>
      </c>
      <c r="BM86" s="27">
        <v>110634</v>
      </c>
      <c r="BN86" s="27">
        <v>110942</v>
      </c>
      <c r="BO86" s="27">
        <v>111250</v>
      </c>
      <c r="BP86" s="27">
        <v>111558</v>
      </c>
      <c r="BQ86" s="27">
        <v>111866</v>
      </c>
      <c r="BR86" s="27">
        <v>113606</v>
      </c>
      <c r="BS86" s="27">
        <v>115328</v>
      </c>
      <c r="BT86" s="27">
        <v>116514</v>
      </c>
      <c r="BU86" s="27">
        <v>116610</v>
      </c>
      <c r="BV86" s="27">
        <v>117698</v>
      </c>
      <c r="BW86" s="27">
        <v>118748</v>
      </c>
      <c r="BX86" s="27">
        <v>119759</v>
      </c>
      <c r="BY86" s="27">
        <v>120731</v>
      </c>
      <c r="BZ86" s="27">
        <v>121664</v>
      </c>
      <c r="CA86" s="27">
        <v>122558</v>
      </c>
      <c r="CB86" s="27">
        <v>124176</v>
      </c>
      <c r="CC86" s="27">
        <v>125781</v>
      </c>
      <c r="CD86" s="27">
        <v>126933</v>
      </c>
      <c r="CE86" s="27">
        <v>127168</v>
      </c>
      <c r="CF86" s="27">
        <v>128251</v>
      </c>
      <c r="CG86" s="27">
        <v>129306</v>
      </c>
      <c r="CH86" s="27">
        <v>130334</v>
      </c>
      <c r="CI86" s="27">
        <v>131334</v>
      </c>
      <c r="CJ86" s="27">
        <v>132305</v>
      </c>
      <c r="CK86" s="27">
        <v>133250</v>
      </c>
      <c r="CL86" s="27">
        <v>134783</v>
      </c>
      <c r="CM86" s="27">
        <v>136306</v>
      </c>
      <c r="CN86" s="27">
        <v>137437</v>
      </c>
      <c r="CO86" s="27">
        <v>137777</v>
      </c>
      <c r="CP86" s="27">
        <v>138856</v>
      </c>
      <c r="CQ86" s="27">
        <v>139915</v>
      </c>
      <c r="CR86" s="27">
        <v>140953</v>
      </c>
      <c r="CS86" s="27">
        <v>141970</v>
      </c>
      <c r="CT86" s="27">
        <v>142966</v>
      </c>
      <c r="CU86" s="27">
        <v>143942</v>
      </c>
      <c r="CV86" s="27">
        <v>145412</v>
      </c>
      <c r="CW86" s="27">
        <v>146875</v>
      </c>
      <c r="CX86" s="27">
        <v>147993</v>
      </c>
      <c r="CY86" s="27">
        <v>148413</v>
      </c>
      <c r="CZ86" s="27">
        <v>149490</v>
      </c>
      <c r="DA86" s="27">
        <v>150551</v>
      </c>
      <c r="DB86" s="27">
        <v>151596</v>
      </c>
      <c r="DC86" s="27">
        <v>152625</v>
      </c>
      <c r="DD86" s="27">
        <v>153637</v>
      </c>
      <c r="DE86" s="27">
        <v>154634</v>
      </c>
      <c r="DF86" s="27">
        <v>156056</v>
      </c>
      <c r="DG86" s="27">
        <v>157473</v>
      </c>
      <c r="DH86" s="27">
        <v>158581</v>
      </c>
      <c r="DI86" s="27">
        <v>159066</v>
      </c>
      <c r="DJ86" s="27">
        <v>160142</v>
      </c>
      <c r="DK86" s="27">
        <v>161204</v>
      </c>
      <c r="DL86" s="27">
        <v>162254</v>
      </c>
      <c r="DM86" s="27">
        <v>163291</v>
      </c>
      <c r="DN86" s="27">
        <v>164315</v>
      </c>
      <c r="DO86" s="27">
        <v>165326</v>
      </c>
    </row>
    <row r="87" spans="1:119" ht="12.75" customHeight="1">
      <c r="A87" s="1"/>
      <c r="C87" s="1"/>
      <c r="D87" s="1"/>
      <c r="E87" s="1"/>
      <c r="F87" s="1"/>
      <c r="G87" s="1"/>
      <c r="H87" s="1"/>
      <c r="I87" s="1"/>
      <c r="J87" s="1"/>
      <c r="K87" s="22"/>
      <c r="L87" s="1"/>
      <c r="M87" s="22"/>
      <c r="N87" s="1"/>
      <c r="P87" s="25" t="s">
        <v>50</v>
      </c>
      <c r="R87" s="26" t="s">
        <v>71</v>
      </c>
      <c r="S87" s="26">
        <v>50</v>
      </c>
      <c r="T87" s="27">
        <v>48762</v>
      </c>
      <c r="U87" s="27">
        <v>57895</v>
      </c>
      <c r="V87" s="27">
        <v>62415</v>
      </c>
      <c r="W87" s="27">
        <v>70434</v>
      </c>
      <c r="X87" s="27">
        <v>76626</v>
      </c>
      <c r="Y87" s="27">
        <v>79241</v>
      </c>
      <c r="Z87" s="27">
        <v>83275</v>
      </c>
      <c r="AA87" s="27">
        <v>87577</v>
      </c>
      <c r="AB87" s="27">
        <v>91249</v>
      </c>
      <c r="AC87" s="27">
        <v>92553</v>
      </c>
      <c r="AD87" s="27">
        <v>93099</v>
      </c>
      <c r="AE87" s="27">
        <v>93645</v>
      </c>
      <c r="AF87" s="27">
        <v>94190</v>
      </c>
      <c r="AG87" s="27">
        <v>94736</v>
      </c>
      <c r="AH87" s="27">
        <v>95282</v>
      </c>
      <c r="AI87" s="27">
        <v>95827</v>
      </c>
      <c r="AJ87" s="27">
        <v>96373</v>
      </c>
      <c r="AK87" s="27">
        <v>96919</v>
      </c>
      <c r="AL87" s="27">
        <v>97464</v>
      </c>
      <c r="AM87" s="27">
        <v>98010</v>
      </c>
      <c r="AN87" s="27">
        <v>102027</v>
      </c>
      <c r="AO87" s="27">
        <v>105960</v>
      </c>
      <c r="AP87" s="27">
        <v>108841</v>
      </c>
      <c r="AQ87" s="27">
        <v>109534</v>
      </c>
      <c r="AR87" s="27">
        <v>111994</v>
      </c>
      <c r="AS87" s="27">
        <v>114286</v>
      </c>
      <c r="AT87" s="27">
        <v>116409</v>
      </c>
      <c r="AU87" s="27">
        <v>118364</v>
      </c>
      <c r="AV87" s="27">
        <v>120151</v>
      </c>
      <c r="AW87" s="27">
        <v>121770</v>
      </c>
      <c r="AX87" s="27">
        <v>125177</v>
      </c>
      <c r="AY87" s="27">
        <v>128542</v>
      </c>
      <c r="AZ87" s="27">
        <v>131170</v>
      </c>
      <c r="BA87" s="27">
        <v>132284</v>
      </c>
      <c r="BB87" s="27">
        <v>134702</v>
      </c>
      <c r="BC87" s="27">
        <v>137036</v>
      </c>
      <c r="BD87" s="27">
        <v>139286</v>
      </c>
      <c r="BE87" s="27">
        <v>141451</v>
      </c>
      <c r="BF87" s="27">
        <v>143533</v>
      </c>
      <c r="BG87" s="27">
        <v>145530</v>
      </c>
      <c r="BH87" s="27">
        <v>148651</v>
      </c>
      <c r="BI87" s="27">
        <v>151746</v>
      </c>
      <c r="BJ87" s="27">
        <v>154274</v>
      </c>
      <c r="BK87" s="27">
        <v>155640</v>
      </c>
      <c r="BL87" s="27">
        <v>158041</v>
      </c>
      <c r="BM87" s="27">
        <v>160392</v>
      </c>
      <c r="BN87" s="27">
        <v>162692</v>
      </c>
      <c r="BO87" s="27">
        <v>164942</v>
      </c>
      <c r="BP87" s="27">
        <v>167141</v>
      </c>
      <c r="BQ87" s="27">
        <v>169290</v>
      </c>
      <c r="BR87" s="27">
        <v>171994</v>
      </c>
      <c r="BS87" s="27">
        <v>174672</v>
      </c>
      <c r="BT87" s="27">
        <v>176614</v>
      </c>
      <c r="BU87" s="27">
        <v>177060</v>
      </c>
      <c r="BV87" s="27">
        <v>178868</v>
      </c>
      <c r="BW87" s="27">
        <v>180624</v>
      </c>
      <c r="BX87" s="27">
        <v>182325</v>
      </c>
      <c r="BY87" s="27">
        <v>183974</v>
      </c>
      <c r="BZ87" s="27">
        <v>185569</v>
      </c>
      <c r="CA87" s="27">
        <v>187110</v>
      </c>
      <c r="CB87" s="27">
        <v>189646</v>
      </c>
      <c r="CC87" s="27">
        <v>192163</v>
      </c>
      <c r="CD87" s="27">
        <v>194060</v>
      </c>
      <c r="CE87" s="27">
        <v>194696</v>
      </c>
      <c r="CF87" s="27">
        <v>196497</v>
      </c>
      <c r="CG87" s="27">
        <v>198260</v>
      </c>
      <c r="CH87" s="27">
        <v>199985</v>
      </c>
      <c r="CI87" s="27">
        <v>201671</v>
      </c>
      <c r="CJ87" s="27">
        <v>203320</v>
      </c>
      <c r="CK87" s="27">
        <v>204930</v>
      </c>
      <c r="CL87" s="27">
        <v>207349</v>
      </c>
      <c r="CM87" s="27">
        <v>209754</v>
      </c>
      <c r="CN87" s="27">
        <v>211622</v>
      </c>
      <c r="CO87" s="27">
        <v>212402</v>
      </c>
      <c r="CP87" s="27">
        <v>214198</v>
      </c>
      <c r="CQ87" s="27">
        <v>215966</v>
      </c>
      <c r="CR87" s="27">
        <v>217705</v>
      </c>
      <c r="CS87" s="27">
        <v>219415</v>
      </c>
      <c r="CT87" s="27">
        <v>221097</v>
      </c>
      <c r="CU87" s="27">
        <v>222750</v>
      </c>
      <c r="CV87" s="27">
        <v>225083</v>
      </c>
      <c r="CW87" s="27">
        <v>227405</v>
      </c>
      <c r="CX87" s="27">
        <v>229254</v>
      </c>
      <c r="CY87" s="27">
        <v>230145</v>
      </c>
      <c r="CZ87" s="27">
        <v>231938</v>
      </c>
      <c r="DA87" s="27">
        <v>233709</v>
      </c>
      <c r="DB87" s="27">
        <v>235458</v>
      </c>
      <c r="DC87" s="27">
        <v>237184</v>
      </c>
      <c r="DD87" s="27">
        <v>238888</v>
      </c>
      <c r="DE87" s="27">
        <v>240570</v>
      </c>
      <c r="DF87" s="27">
        <v>242838</v>
      </c>
      <c r="DG87" s="27">
        <v>245096</v>
      </c>
      <c r="DH87" s="27">
        <v>246932</v>
      </c>
      <c r="DI87" s="27">
        <v>247912</v>
      </c>
      <c r="DJ87" s="27">
        <v>249703</v>
      </c>
      <c r="DK87" s="27">
        <v>251476</v>
      </c>
      <c r="DL87" s="27">
        <v>253231</v>
      </c>
      <c r="DM87" s="27">
        <v>254969</v>
      </c>
      <c r="DN87" s="27">
        <v>256688</v>
      </c>
      <c r="DO87" s="27">
        <v>258390</v>
      </c>
    </row>
    <row r="88" spans="1:119" ht="12.75" customHeight="1">
      <c r="A88" s="1"/>
      <c r="B88" s="29"/>
      <c r="C88" s="1"/>
      <c r="D88" s="1"/>
      <c r="E88" s="1"/>
      <c r="F88" s="1"/>
      <c r="G88" s="1"/>
      <c r="H88" s="1"/>
      <c r="I88" s="1"/>
      <c r="J88" s="1"/>
      <c r="K88" s="22"/>
      <c r="L88" s="1"/>
      <c r="M88" s="22"/>
      <c r="N88" s="1"/>
      <c r="P88" s="25" t="s">
        <v>51</v>
      </c>
      <c r="R88" s="26" t="s">
        <v>71</v>
      </c>
      <c r="S88" s="26">
        <v>100</v>
      </c>
      <c r="T88" s="27">
        <v>42831</v>
      </c>
      <c r="U88" s="27">
        <v>47114</v>
      </c>
      <c r="V88" s="27">
        <v>51397</v>
      </c>
      <c r="W88" s="27">
        <v>55680</v>
      </c>
      <c r="X88" s="27">
        <v>60478</v>
      </c>
      <c r="Y88" s="27">
        <v>67919</v>
      </c>
      <c r="Z88" s="27">
        <v>73809</v>
      </c>
      <c r="AA88" s="27">
        <v>78148</v>
      </c>
      <c r="AB88" s="27">
        <v>80935</v>
      </c>
      <c r="AC88" s="27">
        <v>82170</v>
      </c>
      <c r="AD88" s="27">
        <v>83024</v>
      </c>
      <c r="AE88" s="27">
        <v>83878</v>
      </c>
      <c r="AF88" s="27">
        <v>84732</v>
      </c>
      <c r="AG88" s="27">
        <v>85586</v>
      </c>
      <c r="AH88" s="27">
        <v>86441</v>
      </c>
      <c r="AI88" s="27">
        <v>87295</v>
      </c>
      <c r="AJ88" s="27">
        <v>88149</v>
      </c>
      <c r="AK88" s="27">
        <v>89003</v>
      </c>
      <c r="AL88" s="27">
        <v>89857</v>
      </c>
      <c r="AM88" s="27">
        <v>90711</v>
      </c>
      <c r="AN88" s="27">
        <v>94449</v>
      </c>
      <c r="AO88" s="27">
        <v>98111</v>
      </c>
      <c r="AP88" s="27">
        <v>100824</v>
      </c>
      <c r="AQ88" s="27">
        <v>101562</v>
      </c>
      <c r="AR88" s="27">
        <v>103896</v>
      </c>
      <c r="AS88" s="27">
        <v>106077</v>
      </c>
      <c r="AT88" s="27">
        <v>108106</v>
      </c>
      <c r="AU88" s="27">
        <v>109984</v>
      </c>
      <c r="AV88" s="27">
        <v>111709</v>
      </c>
      <c r="AW88" s="27">
        <v>113283</v>
      </c>
      <c r="AX88" s="27">
        <v>116471</v>
      </c>
      <c r="AY88" s="27">
        <v>119620</v>
      </c>
      <c r="AZ88" s="27">
        <v>122105</v>
      </c>
      <c r="BA88" s="27">
        <v>123223</v>
      </c>
      <c r="BB88" s="27">
        <v>125518</v>
      </c>
      <c r="BC88" s="27">
        <v>127738</v>
      </c>
      <c r="BD88" s="27">
        <v>129881</v>
      </c>
      <c r="BE88" s="27">
        <v>131948</v>
      </c>
      <c r="BF88" s="27">
        <v>133940</v>
      </c>
      <c r="BG88" s="27">
        <v>135855</v>
      </c>
      <c r="BH88" s="27">
        <v>138726</v>
      </c>
      <c r="BI88" s="27">
        <v>141572</v>
      </c>
      <c r="BJ88" s="27">
        <v>143842</v>
      </c>
      <c r="BK88" s="27">
        <v>144934</v>
      </c>
      <c r="BL88" s="27">
        <v>147076</v>
      </c>
      <c r="BM88" s="27">
        <v>149167</v>
      </c>
      <c r="BN88" s="27">
        <v>151206</v>
      </c>
      <c r="BO88" s="27">
        <v>153194</v>
      </c>
      <c r="BP88" s="27">
        <v>155131</v>
      </c>
      <c r="BQ88" s="27">
        <v>157017</v>
      </c>
      <c r="BR88" s="27">
        <v>159542</v>
      </c>
      <c r="BS88" s="27">
        <v>162043</v>
      </c>
      <c r="BT88" s="27">
        <v>163881</v>
      </c>
      <c r="BU88" s="27">
        <v>164367</v>
      </c>
      <c r="BV88" s="27">
        <v>166084</v>
      </c>
      <c r="BW88" s="27">
        <v>167753</v>
      </c>
      <c r="BX88" s="27">
        <v>169374</v>
      </c>
      <c r="BY88" s="27">
        <v>170946</v>
      </c>
      <c r="BZ88" s="27">
        <v>172470</v>
      </c>
      <c r="CA88" s="27">
        <v>173946</v>
      </c>
      <c r="CB88" s="27">
        <v>176319</v>
      </c>
      <c r="CC88" s="27">
        <v>178676</v>
      </c>
      <c r="CD88" s="27">
        <v>180472</v>
      </c>
      <c r="CE88" s="27">
        <v>181131</v>
      </c>
      <c r="CF88" s="27">
        <v>182841</v>
      </c>
      <c r="CG88" s="27">
        <v>184517</v>
      </c>
      <c r="CH88" s="27">
        <v>186158</v>
      </c>
      <c r="CI88" s="27">
        <v>187765</v>
      </c>
      <c r="CJ88" s="27">
        <v>189337</v>
      </c>
      <c r="CK88" s="27">
        <v>190875</v>
      </c>
      <c r="CL88" s="27">
        <v>193143</v>
      </c>
      <c r="CM88" s="27">
        <v>195398</v>
      </c>
      <c r="CN88" s="27">
        <v>197168</v>
      </c>
      <c r="CO88" s="27">
        <v>197956</v>
      </c>
      <c r="CP88" s="27">
        <v>199662</v>
      </c>
      <c r="CQ88" s="27">
        <v>201342</v>
      </c>
      <c r="CR88" s="27">
        <v>202996</v>
      </c>
      <c r="CS88" s="27">
        <v>204625</v>
      </c>
      <c r="CT88" s="27">
        <v>206227</v>
      </c>
      <c r="CU88" s="27">
        <v>207804</v>
      </c>
      <c r="CV88" s="27">
        <v>209994</v>
      </c>
      <c r="CW88" s="27">
        <v>212175</v>
      </c>
      <c r="CX88" s="27">
        <v>213928</v>
      </c>
      <c r="CY88" s="27">
        <v>214817</v>
      </c>
      <c r="CZ88" s="27">
        <v>216519</v>
      </c>
      <c r="DA88" s="27">
        <v>218202</v>
      </c>
      <c r="DB88" s="27">
        <v>219865</v>
      </c>
      <c r="DC88" s="27">
        <v>221508</v>
      </c>
      <c r="DD88" s="27">
        <v>223130</v>
      </c>
      <c r="DE88" s="27">
        <v>224733</v>
      </c>
      <c r="DF88" s="27">
        <v>226864</v>
      </c>
      <c r="DG88" s="27">
        <v>228987</v>
      </c>
      <c r="DH88" s="27">
        <v>230728</v>
      </c>
      <c r="DI88" s="27">
        <v>231697</v>
      </c>
      <c r="DJ88" s="27">
        <v>233398</v>
      </c>
      <c r="DK88" s="27">
        <v>235083</v>
      </c>
      <c r="DL88" s="27">
        <v>236752</v>
      </c>
      <c r="DM88" s="27">
        <v>238405</v>
      </c>
      <c r="DN88" s="27">
        <v>240041</v>
      </c>
      <c r="DO88" s="27">
        <v>241662</v>
      </c>
    </row>
    <row r="89" spans="1:119" ht="8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22"/>
      <c r="L89" s="1"/>
      <c r="M89" s="22"/>
      <c r="N89" s="1"/>
      <c r="R89" s="26" t="s">
        <v>71</v>
      </c>
      <c r="S89" s="26">
        <v>200</v>
      </c>
      <c r="T89" s="27">
        <v>40577</v>
      </c>
      <c r="U89" s="27">
        <v>44635</v>
      </c>
      <c r="V89" s="27">
        <v>48693</v>
      </c>
      <c r="W89" s="27">
        <v>52751</v>
      </c>
      <c r="X89" s="27">
        <v>57296</v>
      </c>
      <c r="Y89" s="27">
        <v>64345</v>
      </c>
      <c r="Z89" s="27">
        <v>69925</v>
      </c>
      <c r="AA89" s="27">
        <v>74035</v>
      </c>
      <c r="AB89" s="27">
        <v>76675</v>
      </c>
      <c r="AC89" s="27">
        <v>77846</v>
      </c>
      <c r="AD89" s="27">
        <v>78655</v>
      </c>
      <c r="AE89" s="27">
        <v>79464</v>
      </c>
      <c r="AF89" s="27">
        <v>80273</v>
      </c>
      <c r="AG89" s="27">
        <v>81082</v>
      </c>
      <c r="AH89" s="27">
        <v>81891</v>
      </c>
      <c r="AI89" s="27">
        <v>82701</v>
      </c>
      <c r="AJ89" s="27">
        <v>83510</v>
      </c>
      <c r="AK89" s="27">
        <v>84319</v>
      </c>
      <c r="AL89" s="27">
        <v>85128</v>
      </c>
      <c r="AM89" s="27">
        <v>85937</v>
      </c>
      <c r="AN89" s="27">
        <v>89479</v>
      </c>
      <c r="AO89" s="27">
        <v>92948</v>
      </c>
      <c r="AP89" s="27">
        <v>95518</v>
      </c>
      <c r="AQ89" s="27">
        <v>96218</v>
      </c>
      <c r="AR89" s="27">
        <v>98428</v>
      </c>
      <c r="AS89" s="27">
        <v>100495</v>
      </c>
      <c r="AT89" s="27">
        <v>102417</v>
      </c>
      <c r="AU89" s="27">
        <v>104196</v>
      </c>
      <c r="AV89" s="27">
        <v>105831</v>
      </c>
      <c r="AW89" s="27">
        <v>107321</v>
      </c>
      <c r="AX89" s="27">
        <v>110341</v>
      </c>
      <c r="AY89" s="27">
        <v>113325</v>
      </c>
      <c r="AZ89" s="27">
        <v>115679</v>
      </c>
      <c r="BA89" s="27">
        <v>116738</v>
      </c>
      <c r="BB89" s="27">
        <v>118913</v>
      </c>
      <c r="BC89" s="27">
        <v>121015</v>
      </c>
      <c r="BD89" s="27">
        <v>123046</v>
      </c>
      <c r="BE89" s="27">
        <v>125004</v>
      </c>
      <c r="BF89" s="27">
        <v>126891</v>
      </c>
      <c r="BG89" s="27">
        <v>128705</v>
      </c>
      <c r="BH89" s="27">
        <v>131426</v>
      </c>
      <c r="BI89" s="27">
        <v>134122</v>
      </c>
      <c r="BJ89" s="27">
        <v>136272</v>
      </c>
      <c r="BK89" s="27">
        <v>137307</v>
      </c>
      <c r="BL89" s="27">
        <v>139336</v>
      </c>
      <c r="BM89" s="27">
        <v>141316</v>
      </c>
      <c r="BN89" s="27">
        <v>143248</v>
      </c>
      <c r="BO89" s="27">
        <v>145132</v>
      </c>
      <c r="BP89" s="27">
        <v>146966</v>
      </c>
      <c r="BQ89" s="27">
        <v>148753</v>
      </c>
      <c r="BR89" s="27">
        <v>151145</v>
      </c>
      <c r="BS89" s="27">
        <v>153515</v>
      </c>
      <c r="BT89" s="27">
        <v>155256</v>
      </c>
      <c r="BU89" s="27">
        <v>155717</v>
      </c>
      <c r="BV89" s="27">
        <v>157343</v>
      </c>
      <c r="BW89" s="27">
        <v>158924</v>
      </c>
      <c r="BX89" s="27">
        <v>160459</v>
      </c>
      <c r="BY89" s="27">
        <v>161949</v>
      </c>
      <c r="BZ89" s="27">
        <v>163393</v>
      </c>
      <c r="CA89" s="27">
        <v>164791</v>
      </c>
      <c r="CB89" s="27">
        <v>167040</v>
      </c>
      <c r="CC89" s="27">
        <v>169272</v>
      </c>
      <c r="CD89" s="27">
        <v>170974</v>
      </c>
      <c r="CE89" s="27">
        <v>171598</v>
      </c>
      <c r="CF89" s="27">
        <v>173218</v>
      </c>
      <c r="CG89" s="27">
        <v>174805</v>
      </c>
      <c r="CH89" s="27">
        <v>176360</v>
      </c>
      <c r="CI89" s="27">
        <v>177882</v>
      </c>
      <c r="CJ89" s="27">
        <v>179372</v>
      </c>
      <c r="CK89" s="27">
        <v>180829</v>
      </c>
      <c r="CL89" s="27">
        <v>182978</v>
      </c>
      <c r="CM89" s="27">
        <v>185114</v>
      </c>
      <c r="CN89" s="27">
        <v>186791</v>
      </c>
      <c r="CO89" s="27">
        <v>187538</v>
      </c>
      <c r="CP89" s="27">
        <v>189154</v>
      </c>
      <c r="CQ89" s="27">
        <v>190746</v>
      </c>
      <c r="CR89" s="27">
        <v>192313</v>
      </c>
      <c r="CS89" s="27">
        <v>193855</v>
      </c>
      <c r="CT89" s="27">
        <v>195373</v>
      </c>
      <c r="CU89" s="27">
        <v>196867</v>
      </c>
      <c r="CV89" s="27">
        <v>198942</v>
      </c>
      <c r="CW89" s="27">
        <v>201008</v>
      </c>
      <c r="CX89" s="27">
        <v>202669</v>
      </c>
      <c r="CY89" s="27">
        <v>203511</v>
      </c>
      <c r="CZ89" s="27">
        <v>205124</v>
      </c>
      <c r="DA89" s="27">
        <v>206718</v>
      </c>
      <c r="DB89" s="27">
        <v>208293</v>
      </c>
      <c r="DC89" s="27">
        <v>209850</v>
      </c>
      <c r="DD89" s="27">
        <v>211387</v>
      </c>
      <c r="DE89" s="27">
        <v>212905</v>
      </c>
      <c r="DF89" s="27">
        <v>214924</v>
      </c>
      <c r="DG89" s="27">
        <v>216935</v>
      </c>
      <c r="DH89" s="27">
        <v>218585</v>
      </c>
      <c r="DI89" s="27">
        <v>219503</v>
      </c>
      <c r="DJ89" s="27">
        <v>221114</v>
      </c>
      <c r="DK89" s="27">
        <v>222711</v>
      </c>
      <c r="DL89" s="27">
        <v>224291</v>
      </c>
      <c r="DM89" s="27">
        <v>225857</v>
      </c>
      <c r="DN89" s="27">
        <v>227408</v>
      </c>
      <c r="DO89" s="27">
        <v>228943</v>
      </c>
    </row>
    <row r="90" spans="1:119" ht="12">
      <c r="A90" s="1"/>
      <c r="B90" s="10" t="s">
        <v>14</v>
      </c>
      <c r="C90" s="1"/>
      <c r="D90" s="1"/>
      <c r="E90" s="1"/>
      <c r="F90" s="1"/>
      <c r="G90" s="1"/>
      <c r="H90" s="1"/>
      <c r="I90" s="1"/>
      <c r="J90" s="1"/>
      <c r="K90" s="1"/>
      <c r="M90" s="1"/>
      <c r="N90" s="1"/>
      <c r="R90" s="26" t="s">
        <v>72</v>
      </c>
      <c r="S90" s="26">
        <v>50</v>
      </c>
      <c r="T90" s="27">
        <v>67338</v>
      </c>
      <c r="U90" s="27">
        <v>74072</v>
      </c>
      <c r="V90" s="27">
        <v>80806</v>
      </c>
      <c r="W90" s="27">
        <v>87539</v>
      </c>
      <c r="X90" s="27">
        <v>92717</v>
      </c>
      <c r="Y90" s="27">
        <v>95089</v>
      </c>
      <c r="Z90" s="27">
        <v>96016</v>
      </c>
      <c r="AA90" s="27">
        <v>96718</v>
      </c>
      <c r="AB90" s="27">
        <v>97220</v>
      </c>
      <c r="AC90" s="27">
        <v>98455</v>
      </c>
      <c r="AD90" s="27">
        <v>101083</v>
      </c>
      <c r="AE90" s="27">
        <v>103712</v>
      </c>
      <c r="AF90" s="27">
        <v>106340</v>
      </c>
      <c r="AG90" s="27">
        <v>108969</v>
      </c>
      <c r="AH90" s="27">
        <v>111597</v>
      </c>
      <c r="AI90" s="27">
        <v>114226</v>
      </c>
      <c r="AJ90" s="27">
        <v>116854</v>
      </c>
      <c r="AK90" s="27">
        <v>119483</v>
      </c>
      <c r="AL90" s="27">
        <v>122111</v>
      </c>
      <c r="AM90" s="27">
        <v>124740</v>
      </c>
      <c r="AN90" s="27">
        <v>129834</v>
      </c>
      <c r="AO90" s="27">
        <v>134818</v>
      </c>
      <c r="AP90" s="27">
        <v>138442</v>
      </c>
      <c r="AQ90" s="27">
        <v>139234</v>
      </c>
      <c r="AR90" s="27">
        <v>142313</v>
      </c>
      <c r="AS90" s="27">
        <v>145174</v>
      </c>
      <c r="AT90" s="27">
        <v>147817</v>
      </c>
      <c r="AU90" s="27">
        <v>150242</v>
      </c>
      <c r="AV90" s="27">
        <v>152450</v>
      </c>
      <c r="AW90" s="27">
        <v>154440</v>
      </c>
      <c r="AX90" s="27">
        <v>158744</v>
      </c>
      <c r="AY90" s="27">
        <v>162994</v>
      </c>
      <c r="AZ90" s="27">
        <v>166290</v>
      </c>
      <c r="BA90" s="27">
        <v>167627</v>
      </c>
      <c r="BB90" s="27">
        <v>170651</v>
      </c>
      <c r="BC90" s="27">
        <v>173567</v>
      </c>
      <c r="BD90" s="27">
        <v>176373</v>
      </c>
      <c r="BE90" s="27">
        <v>179071</v>
      </c>
      <c r="BF90" s="27">
        <v>181660</v>
      </c>
      <c r="BG90" s="27">
        <v>184140</v>
      </c>
      <c r="BH90" s="27">
        <v>188074</v>
      </c>
      <c r="BI90" s="27">
        <v>191975</v>
      </c>
      <c r="BJ90" s="27">
        <v>195141</v>
      </c>
      <c r="BK90" s="27">
        <v>196804</v>
      </c>
      <c r="BL90" s="27">
        <v>199807</v>
      </c>
      <c r="BM90" s="27">
        <v>202744</v>
      </c>
      <c r="BN90" s="27">
        <v>205616</v>
      </c>
      <c r="BO90" s="27">
        <v>208423</v>
      </c>
      <c r="BP90" s="27">
        <v>211164</v>
      </c>
      <c r="BQ90" s="27">
        <v>213840</v>
      </c>
      <c r="BR90" s="27">
        <v>217309</v>
      </c>
      <c r="BS90" s="27">
        <v>220746</v>
      </c>
      <c r="BT90" s="27">
        <v>223312</v>
      </c>
      <c r="BU90" s="27">
        <v>224104</v>
      </c>
      <c r="BV90" s="27">
        <v>226512</v>
      </c>
      <c r="BW90" s="27">
        <v>228856</v>
      </c>
      <c r="BX90" s="27">
        <v>231137</v>
      </c>
      <c r="BY90" s="27">
        <v>233355</v>
      </c>
      <c r="BZ90" s="27">
        <v>235509</v>
      </c>
      <c r="CA90" s="27">
        <v>237600</v>
      </c>
      <c r="CB90" s="27">
        <v>240870</v>
      </c>
      <c r="CC90" s="27">
        <v>244117</v>
      </c>
      <c r="CD90" s="27">
        <v>246629</v>
      </c>
      <c r="CE90" s="27">
        <v>247647</v>
      </c>
      <c r="CF90" s="27">
        <v>250046</v>
      </c>
      <c r="CG90" s="27">
        <v>252399</v>
      </c>
      <c r="CH90" s="27">
        <v>254707</v>
      </c>
      <c r="CI90" s="27">
        <v>256970</v>
      </c>
      <c r="CJ90" s="27">
        <v>259188</v>
      </c>
      <c r="CK90" s="27">
        <v>261360</v>
      </c>
      <c r="CL90" s="27">
        <v>264491</v>
      </c>
      <c r="CM90" s="27">
        <v>267605</v>
      </c>
      <c r="CN90" s="27">
        <v>270083</v>
      </c>
      <c r="CO90" s="27">
        <v>271271</v>
      </c>
      <c r="CP90" s="27">
        <v>273664</v>
      </c>
      <c r="CQ90" s="27">
        <v>276023</v>
      </c>
      <c r="CR90" s="27">
        <v>278348</v>
      </c>
      <c r="CS90" s="27">
        <v>280640</v>
      </c>
      <c r="CT90" s="27">
        <v>282897</v>
      </c>
      <c r="CU90" s="27">
        <v>285120</v>
      </c>
      <c r="CV90" s="27">
        <v>288149</v>
      </c>
      <c r="CW90" s="27">
        <v>291166</v>
      </c>
      <c r="CX90" s="27">
        <v>293621</v>
      </c>
      <c r="CY90" s="27">
        <v>294941</v>
      </c>
      <c r="CZ90" s="27">
        <v>297330</v>
      </c>
      <c r="DA90" s="27">
        <v>299693</v>
      </c>
      <c r="DB90" s="27">
        <v>302029</v>
      </c>
      <c r="DC90" s="27">
        <v>304339</v>
      </c>
      <c r="DD90" s="27">
        <v>306623</v>
      </c>
      <c r="DE90" s="27">
        <v>308880</v>
      </c>
      <c r="DF90" s="27">
        <v>311832</v>
      </c>
      <c r="DG90" s="27">
        <v>314772</v>
      </c>
      <c r="DH90" s="27">
        <v>317212</v>
      </c>
      <c r="DI90" s="27">
        <v>318637</v>
      </c>
      <c r="DJ90" s="27">
        <v>321024</v>
      </c>
      <c r="DK90" s="27">
        <v>323389</v>
      </c>
      <c r="DL90" s="27">
        <v>325734</v>
      </c>
      <c r="DM90" s="27">
        <v>328057</v>
      </c>
      <c r="DN90" s="27">
        <v>330359</v>
      </c>
      <c r="DO90" s="27">
        <v>332640</v>
      </c>
    </row>
    <row r="91" spans="1:119" ht="9.75" customHeight="1">
      <c r="A91" s="1"/>
      <c r="B91" s="1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R91" s="26" t="s">
        <v>72</v>
      </c>
      <c r="S91" s="26">
        <v>100</v>
      </c>
      <c r="T91" s="27">
        <v>61030</v>
      </c>
      <c r="U91" s="27">
        <v>67133</v>
      </c>
      <c r="V91" s="27">
        <v>73236</v>
      </c>
      <c r="W91" s="27">
        <v>79339</v>
      </c>
      <c r="X91" s="27">
        <v>81618</v>
      </c>
      <c r="Y91" s="27">
        <v>88460</v>
      </c>
      <c r="Z91" s="27">
        <v>89309</v>
      </c>
      <c r="AA91" s="27">
        <v>89767</v>
      </c>
      <c r="AB91" s="27">
        <v>90024</v>
      </c>
      <c r="AC91" s="27">
        <v>92224</v>
      </c>
      <c r="AD91" s="27">
        <v>94542</v>
      </c>
      <c r="AE91" s="27">
        <v>96859</v>
      </c>
      <c r="AF91" s="27">
        <v>99177</v>
      </c>
      <c r="AG91" s="27">
        <v>101494</v>
      </c>
      <c r="AH91" s="27">
        <v>103812</v>
      </c>
      <c r="AI91" s="27">
        <v>106130</v>
      </c>
      <c r="AJ91" s="27">
        <v>108447</v>
      </c>
      <c r="AK91" s="27">
        <v>110765</v>
      </c>
      <c r="AL91" s="27">
        <v>113082</v>
      </c>
      <c r="AM91" s="27">
        <v>115400</v>
      </c>
      <c r="AN91" s="27">
        <v>120138</v>
      </c>
      <c r="AO91" s="27">
        <v>124778</v>
      </c>
      <c r="AP91" s="27">
        <v>128189</v>
      </c>
      <c r="AQ91" s="27">
        <v>129045</v>
      </c>
      <c r="AR91" s="27">
        <v>131964</v>
      </c>
      <c r="AS91" s="27">
        <v>134688</v>
      </c>
      <c r="AT91" s="27">
        <v>137214</v>
      </c>
      <c r="AU91" s="27">
        <v>139544</v>
      </c>
      <c r="AV91" s="27">
        <v>141678</v>
      </c>
      <c r="AW91" s="27">
        <v>143615</v>
      </c>
      <c r="AX91" s="27">
        <v>147640</v>
      </c>
      <c r="AY91" s="27">
        <v>151617</v>
      </c>
      <c r="AZ91" s="27">
        <v>154733</v>
      </c>
      <c r="BA91" s="27">
        <v>156080</v>
      </c>
      <c r="BB91" s="27">
        <v>158951</v>
      </c>
      <c r="BC91" s="27">
        <v>161723</v>
      </c>
      <c r="BD91" s="27">
        <v>164397</v>
      </c>
      <c r="BE91" s="27">
        <v>166973</v>
      </c>
      <c r="BF91" s="27">
        <v>169451</v>
      </c>
      <c r="BG91" s="27">
        <v>171830</v>
      </c>
      <c r="BH91" s="27">
        <v>175501</v>
      </c>
      <c r="BI91" s="27">
        <v>179141</v>
      </c>
      <c r="BJ91" s="27">
        <v>182095</v>
      </c>
      <c r="BK91" s="27">
        <v>183647</v>
      </c>
      <c r="BL91" s="27">
        <v>186449</v>
      </c>
      <c r="BM91" s="27">
        <v>189190</v>
      </c>
      <c r="BN91" s="27">
        <v>191870</v>
      </c>
      <c r="BO91" s="27">
        <v>194489</v>
      </c>
      <c r="BP91" s="27">
        <v>197047</v>
      </c>
      <c r="BQ91" s="27">
        <v>199544</v>
      </c>
      <c r="BR91" s="27">
        <v>202781</v>
      </c>
      <c r="BS91" s="27">
        <v>205989</v>
      </c>
      <c r="BT91" s="27">
        <v>208383</v>
      </c>
      <c r="BU91" s="27">
        <v>209122</v>
      </c>
      <c r="BV91" s="27">
        <v>211369</v>
      </c>
      <c r="BW91" s="27">
        <v>213557</v>
      </c>
      <c r="BX91" s="27">
        <v>215685</v>
      </c>
      <c r="BY91" s="27">
        <v>217755</v>
      </c>
      <c r="BZ91" s="27">
        <v>219765</v>
      </c>
      <c r="CA91" s="27">
        <v>221716</v>
      </c>
      <c r="CB91" s="27">
        <v>224767</v>
      </c>
      <c r="CC91" s="27">
        <v>227797</v>
      </c>
      <c r="CD91" s="27">
        <v>230141</v>
      </c>
      <c r="CE91" s="27">
        <v>231091</v>
      </c>
      <c r="CF91" s="27">
        <v>233330</v>
      </c>
      <c r="CG91" s="27">
        <v>235526</v>
      </c>
      <c r="CH91" s="27">
        <v>237679</v>
      </c>
      <c r="CI91" s="27">
        <v>239791</v>
      </c>
      <c r="CJ91" s="27">
        <v>241860</v>
      </c>
      <c r="CK91" s="27">
        <v>243887</v>
      </c>
      <c r="CL91" s="27">
        <v>246809</v>
      </c>
      <c r="CM91" s="27">
        <v>249715</v>
      </c>
      <c r="CN91" s="27">
        <v>252028</v>
      </c>
      <c r="CO91" s="27">
        <v>253136</v>
      </c>
      <c r="CP91" s="27">
        <v>255369</v>
      </c>
      <c r="CQ91" s="27">
        <v>257570</v>
      </c>
      <c r="CR91" s="27">
        <v>259740</v>
      </c>
      <c r="CS91" s="27">
        <v>261878</v>
      </c>
      <c r="CT91" s="27">
        <v>263984</v>
      </c>
      <c r="CU91" s="27">
        <v>266059</v>
      </c>
      <c r="CV91" s="27">
        <v>268886</v>
      </c>
      <c r="CW91" s="27">
        <v>271700</v>
      </c>
      <c r="CX91" s="27">
        <v>273992</v>
      </c>
      <c r="CY91" s="27">
        <v>275223</v>
      </c>
      <c r="CZ91" s="27">
        <v>277453</v>
      </c>
      <c r="DA91" s="27">
        <v>279658</v>
      </c>
      <c r="DB91" s="27">
        <v>281838</v>
      </c>
      <c r="DC91" s="27">
        <v>283993</v>
      </c>
      <c r="DD91" s="27">
        <v>286124</v>
      </c>
      <c r="DE91" s="27">
        <v>288231</v>
      </c>
      <c r="DF91" s="27">
        <v>290985</v>
      </c>
      <c r="DG91" s="27">
        <v>293729</v>
      </c>
      <c r="DH91" s="27">
        <v>296005</v>
      </c>
      <c r="DI91" s="27">
        <v>297336</v>
      </c>
      <c r="DJ91" s="27">
        <v>299563</v>
      </c>
      <c r="DK91" s="27">
        <v>301770</v>
      </c>
      <c r="DL91" s="27">
        <v>303958</v>
      </c>
      <c r="DM91" s="27">
        <v>306126</v>
      </c>
      <c r="DN91" s="27">
        <v>308274</v>
      </c>
      <c r="DO91" s="27">
        <v>310402</v>
      </c>
    </row>
    <row r="92" spans="1:119" ht="12">
      <c r="A92" s="1"/>
      <c r="B92" s="29" t="s">
        <v>13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R92" s="26" t="s">
        <v>72</v>
      </c>
      <c r="S92" s="26">
        <v>200</v>
      </c>
      <c r="T92" s="27">
        <v>57818</v>
      </c>
      <c r="U92" s="27">
        <v>63600</v>
      </c>
      <c r="V92" s="27">
        <v>69381</v>
      </c>
      <c r="W92" s="27">
        <v>75163</v>
      </c>
      <c r="X92" s="27">
        <v>77323</v>
      </c>
      <c r="Y92" s="47">
        <v>81132</v>
      </c>
      <c r="Z92" s="47">
        <v>82455</v>
      </c>
      <c r="AA92" s="47">
        <v>84054</v>
      </c>
      <c r="AB92" s="47">
        <v>84908</v>
      </c>
      <c r="AC92" s="47">
        <v>85516</v>
      </c>
      <c r="AD92" s="27">
        <v>87897</v>
      </c>
      <c r="AE92" s="27">
        <v>90278</v>
      </c>
      <c r="AF92" s="27">
        <v>92659</v>
      </c>
      <c r="AG92" s="27">
        <v>95040</v>
      </c>
      <c r="AH92" s="27">
        <v>97421</v>
      </c>
      <c r="AI92" s="27">
        <v>99802</v>
      </c>
      <c r="AJ92" s="27">
        <v>102183</v>
      </c>
      <c r="AK92" s="27">
        <v>104564</v>
      </c>
      <c r="AL92" s="27">
        <v>106945</v>
      </c>
      <c r="AM92" s="27">
        <v>109326</v>
      </c>
      <c r="AN92" s="27">
        <v>113814</v>
      </c>
      <c r="AO92" s="27">
        <v>118210</v>
      </c>
      <c r="AP92" s="27">
        <v>121442</v>
      </c>
      <c r="AQ92" s="27">
        <v>122252</v>
      </c>
      <c r="AR92" s="27">
        <v>125018</v>
      </c>
      <c r="AS92" s="27">
        <v>127598</v>
      </c>
      <c r="AT92" s="27">
        <v>129992</v>
      </c>
      <c r="AU92" s="27">
        <v>132199</v>
      </c>
      <c r="AV92" s="27">
        <v>134221</v>
      </c>
      <c r="AW92" s="27">
        <v>136056</v>
      </c>
      <c r="AX92" s="27">
        <v>139869</v>
      </c>
      <c r="AY92" s="27">
        <v>143636</v>
      </c>
      <c r="AZ92" s="27">
        <v>146589</v>
      </c>
      <c r="BA92" s="27">
        <v>147865</v>
      </c>
      <c r="BB92" s="27">
        <v>150585</v>
      </c>
      <c r="BC92" s="27">
        <v>153211</v>
      </c>
      <c r="BD92" s="27">
        <v>155744</v>
      </c>
      <c r="BE92" s="27">
        <v>158185</v>
      </c>
      <c r="BF92" s="27">
        <v>160532</v>
      </c>
      <c r="BG92" s="27">
        <v>162786</v>
      </c>
      <c r="BH92" s="27">
        <v>166228</v>
      </c>
      <c r="BI92" s="27">
        <v>169640</v>
      </c>
      <c r="BJ92" s="27">
        <v>172363</v>
      </c>
      <c r="BK92" s="27">
        <v>173678</v>
      </c>
      <c r="BL92" s="27">
        <v>176248</v>
      </c>
      <c r="BM92" s="27">
        <v>178756</v>
      </c>
      <c r="BN92" s="27">
        <v>181204</v>
      </c>
      <c r="BO92" s="27">
        <v>183590</v>
      </c>
      <c r="BP92" s="27">
        <v>185915</v>
      </c>
      <c r="BQ92" s="27">
        <v>188179</v>
      </c>
      <c r="BR92" s="27">
        <v>191252</v>
      </c>
      <c r="BS92" s="27">
        <v>194298</v>
      </c>
      <c r="BT92" s="27">
        <v>196599</v>
      </c>
      <c r="BU92" s="27">
        <v>197383</v>
      </c>
      <c r="BV92" s="27">
        <v>199548</v>
      </c>
      <c r="BW92" s="27">
        <v>201660</v>
      </c>
      <c r="BX92" s="27">
        <v>203717</v>
      </c>
      <c r="BY92" s="27">
        <v>205720</v>
      </c>
      <c r="BZ92" s="27">
        <v>207669</v>
      </c>
      <c r="CA92" s="27">
        <v>209563</v>
      </c>
      <c r="CB92" s="27">
        <v>212466</v>
      </c>
      <c r="CC92" s="27">
        <v>215349</v>
      </c>
      <c r="CD92" s="27">
        <v>217604</v>
      </c>
      <c r="CE92" s="27">
        <v>218581</v>
      </c>
      <c r="CF92" s="27">
        <v>220739</v>
      </c>
      <c r="CG92" s="27">
        <v>222858</v>
      </c>
      <c r="CH92" s="27">
        <v>224938</v>
      </c>
      <c r="CI92" s="27">
        <v>226980</v>
      </c>
      <c r="CJ92" s="27">
        <v>228983</v>
      </c>
      <c r="CK92" s="27">
        <v>230947</v>
      </c>
      <c r="CL92" s="27">
        <v>233731</v>
      </c>
      <c r="CM92" s="27">
        <v>236501</v>
      </c>
      <c r="CN92" s="27">
        <v>238726</v>
      </c>
      <c r="CO92" s="27">
        <v>239849</v>
      </c>
      <c r="CP92" s="27">
        <v>242002</v>
      </c>
      <c r="CQ92" s="27">
        <v>244126</v>
      </c>
      <c r="CR92" s="27">
        <v>246221</v>
      </c>
      <c r="CS92" s="27">
        <v>248287</v>
      </c>
      <c r="CT92" s="27">
        <v>250323</v>
      </c>
      <c r="CU92" s="27">
        <v>252331</v>
      </c>
      <c r="CV92" s="27">
        <v>255028</v>
      </c>
      <c r="CW92" s="27">
        <v>257714</v>
      </c>
      <c r="CX92" s="27">
        <v>259920</v>
      </c>
      <c r="CY92" s="27">
        <v>261156</v>
      </c>
      <c r="CZ92" s="27">
        <v>263305</v>
      </c>
      <c r="DA92" s="27">
        <v>265432</v>
      </c>
      <c r="DB92" s="27">
        <v>267537</v>
      </c>
      <c r="DC92" s="27">
        <v>269619</v>
      </c>
      <c r="DD92" s="27">
        <v>271678</v>
      </c>
      <c r="DE92" s="27">
        <v>273715</v>
      </c>
      <c r="DF92" s="27">
        <v>276346</v>
      </c>
      <c r="DG92" s="27">
        <v>278967</v>
      </c>
      <c r="DH92" s="27">
        <v>281160</v>
      </c>
      <c r="DI92" s="27">
        <v>282485</v>
      </c>
      <c r="DJ92" s="27">
        <v>284633</v>
      </c>
      <c r="DK92" s="27">
        <v>286762</v>
      </c>
      <c r="DL92" s="27">
        <v>288874</v>
      </c>
      <c r="DM92" s="27">
        <v>290967</v>
      </c>
      <c r="DN92" s="27">
        <v>293042</v>
      </c>
      <c r="DO92" s="27">
        <v>295099</v>
      </c>
    </row>
    <row r="93" spans="1:119" ht="7.5" customHeight="1">
      <c r="A93" s="1"/>
      <c r="B93" s="1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R93" s="26" t="s">
        <v>73</v>
      </c>
      <c r="S93" s="26">
        <v>50</v>
      </c>
      <c r="T93" s="27">
        <v>74072</v>
      </c>
      <c r="U93" s="27">
        <v>81479</v>
      </c>
      <c r="V93" s="27">
        <v>88886</v>
      </c>
      <c r="W93" s="27">
        <v>96293</v>
      </c>
      <c r="X93" s="27">
        <v>97524</v>
      </c>
      <c r="Y93" s="27">
        <v>98132</v>
      </c>
      <c r="Z93" s="27">
        <v>98781</v>
      </c>
      <c r="AA93" s="27">
        <v>99614</v>
      </c>
      <c r="AB93" s="27">
        <v>102540</v>
      </c>
      <c r="AC93" s="27">
        <v>105980</v>
      </c>
      <c r="AD93" s="27">
        <v>109445</v>
      </c>
      <c r="AE93" s="27">
        <v>117612</v>
      </c>
      <c r="AF93" s="27">
        <v>123552</v>
      </c>
      <c r="AG93" s="27">
        <v>124740</v>
      </c>
      <c r="AH93" s="27">
        <v>129195</v>
      </c>
      <c r="AI93" s="27">
        <v>133056</v>
      </c>
      <c r="AJ93" s="27">
        <v>136323</v>
      </c>
      <c r="AK93" s="27">
        <v>138996</v>
      </c>
      <c r="AL93" s="27">
        <v>141075</v>
      </c>
      <c r="AM93" s="27">
        <v>142560</v>
      </c>
      <c r="AN93" s="27">
        <v>148441</v>
      </c>
      <c r="AO93" s="27">
        <v>154202</v>
      </c>
      <c r="AP93" s="27">
        <v>158479</v>
      </c>
      <c r="AQ93" s="27">
        <v>159667</v>
      </c>
      <c r="AR93" s="27">
        <v>163350</v>
      </c>
      <c r="AS93" s="27">
        <v>166795</v>
      </c>
      <c r="AT93" s="27">
        <v>170003</v>
      </c>
      <c r="AU93" s="27">
        <v>172973</v>
      </c>
      <c r="AV93" s="27">
        <v>175705</v>
      </c>
      <c r="AW93" s="27">
        <v>178200</v>
      </c>
      <c r="AX93" s="27">
        <v>183219</v>
      </c>
      <c r="AY93" s="27">
        <v>188179</v>
      </c>
      <c r="AZ93" s="27">
        <v>192100</v>
      </c>
      <c r="BA93" s="27">
        <v>193882</v>
      </c>
      <c r="BB93" s="27">
        <v>197505</v>
      </c>
      <c r="BC93" s="27">
        <v>201010</v>
      </c>
      <c r="BD93" s="27">
        <v>204395</v>
      </c>
      <c r="BE93" s="27">
        <v>207662</v>
      </c>
      <c r="BF93" s="27">
        <v>210811</v>
      </c>
      <c r="BG93" s="27">
        <v>213840</v>
      </c>
      <c r="BH93" s="27">
        <v>218455</v>
      </c>
      <c r="BI93" s="27">
        <v>223035</v>
      </c>
      <c r="BJ93" s="27">
        <v>226813</v>
      </c>
      <c r="BK93" s="27">
        <v>228951</v>
      </c>
      <c r="BL93" s="27">
        <v>232551</v>
      </c>
      <c r="BM93" s="27">
        <v>236079</v>
      </c>
      <c r="BN93" s="27">
        <v>239536</v>
      </c>
      <c r="BO93" s="27">
        <v>242922</v>
      </c>
      <c r="BP93" s="27">
        <v>246237</v>
      </c>
      <c r="BQ93" s="27">
        <v>249480</v>
      </c>
      <c r="BR93" s="27">
        <v>253611</v>
      </c>
      <c r="BS93" s="27">
        <v>257709</v>
      </c>
      <c r="BT93" s="27">
        <v>260881</v>
      </c>
      <c r="BU93" s="27">
        <v>262168</v>
      </c>
      <c r="BV93" s="27">
        <v>265172</v>
      </c>
      <c r="BW93" s="27">
        <v>268108</v>
      </c>
      <c r="BX93" s="27">
        <v>270977</v>
      </c>
      <c r="BY93" s="27">
        <v>273779</v>
      </c>
      <c r="BZ93" s="27">
        <v>276513</v>
      </c>
      <c r="CA93" s="27">
        <v>279180</v>
      </c>
      <c r="CB93" s="27">
        <v>283100</v>
      </c>
      <c r="CC93" s="27">
        <v>286995</v>
      </c>
      <c r="CD93" s="27">
        <v>290110</v>
      </c>
      <c r="CE93" s="27">
        <v>291637</v>
      </c>
      <c r="CF93" s="27">
        <v>294631</v>
      </c>
      <c r="CG93" s="27">
        <v>297577</v>
      </c>
      <c r="CH93" s="27">
        <v>300475</v>
      </c>
      <c r="CI93" s="27">
        <v>303325</v>
      </c>
      <c r="CJ93" s="27">
        <v>306126</v>
      </c>
      <c r="CK93" s="27">
        <v>308880</v>
      </c>
      <c r="CL93" s="27">
        <v>312652</v>
      </c>
      <c r="CM93" s="27">
        <v>316407</v>
      </c>
      <c r="CN93" s="27">
        <v>319485</v>
      </c>
      <c r="CO93" s="27">
        <v>321193</v>
      </c>
      <c r="CP93" s="27">
        <v>324181</v>
      </c>
      <c r="CQ93" s="27">
        <v>327133</v>
      </c>
      <c r="CR93" s="27">
        <v>330049</v>
      </c>
      <c r="CS93" s="27">
        <v>332929</v>
      </c>
      <c r="CT93" s="27">
        <v>335772</v>
      </c>
      <c r="CU93" s="27">
        <v>338580</v>
      </c>
      <c r="CV93" s="27">
        <v>342244</v>
      </c>
      <c r="CW93" s="27">
        <v>345894</v>
      </c>
      <c r="CX93" s="27">
        <v>348949</v>
      </c>
      <c r="CY93" s="27">
        <v>350797</v>
      </c>
      <c r="CZ93" s="27">
        <v>353781</v>
      </c>
      <c r="DA93" s="27">
        <v>356737</v>
      </c>
      <c r="DB93" s="27">
        <v>359665</v>
      </c>
      <c r="DC93" s="27">
        <v>362564</v>
      </c>
      <c r="DD93" s="27">
        <v>365436</v>
      </c>
      <c r="DE93" s="27">
        <v>368280</v>
      </c>
      <c r="DF93" s="27">
        <v>371861</v>
      </c>
      <c r="DG93" s="27">
        <v>375432</v>
      </c>
      <c r="DH93" s="27">
        <v>378469</v>
      </c>
      <c r="DI93" s="27">
        <v>380429</v>
      </c>
      <c r="DJ93" s="27">
        <v>383411</v>
      </c>
      <c r="DK93" s="27">
        <v>386369</v>
      </c>
      <c r="DL93" s="27">
        <v>389306</v>
      </c>
      <c r="DM93" s="27">
        <v>392220</v>
      </c>
      <c r="DN93" s="27">
        <v>395111</v>
      </c>
      <c r="DO93" s="27">
        <v>397980</v>
      </c>
    </row>
    <row r="94" spans="1:119" ht="12">
      <c r="A94" s="1"/>
      <c r="B94" s="65" t="s">
        <v>15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42"/>
      <c r="R94" s="26" t="s">
        <v>73</v>
      </c>
      <c r="S94" s="26">
        <v>100</v>
      </c>
      <c r="T94" s="27">
        <v>67133</v>
      </c>
      <c r="U94" s="27">
        <v>73846</v>
      </c>
      <c r="V94" s="27">
        <v>80559</v>
      </c>
      <c r="W94" s="27">
        <v>87273</v>
      </c>
      <c r="X94" s="27">
        <v>89945</v>
      </c>
      <c r="Y94" s="27">
        <v>90544</v>
      </c>
      <c r="Z94" s="27">
        <v>91186</v>
      </c>
      <c r="AA94" s="27">
        <v>92004</v>
      </c>
      <c r="AB94" s="27">
        <v>92396</v>
      </c>
      <c r="AC94" s="27">
        <v>93110</v>
      </c>
      <c r="AD94" s="27">
        <v>100931</v>
      </c>
      <c r="AE94" s="27">
        <v>108481</v>
      </c>
      <c r="AF94" s="27">
        <v>114000</v>
      </c>
      <c r="AG94" s="27">
        <v>115185</v>
      </c>
      <c r="AH94" s="27">
        <v>119349</v>
      </c>
      <c r="AI94" s="27">
        <v>122972</v>
      </c>
      <c r="AJ94" s="27">
        <v>126053</v>
      </c>
      <c r="AK94" s="27">
        <v>128593</v>
      </c>
      <c r="AL94" s="27">
        <v>130590</v>
      </c>
      <c r="AM94" s="27">
        <v>132046</v>
      </c>
      <c r="AN94" s="27">
        <v>137523</v>
      </c>
      <c r="AO94" s="27">
        <v>142892</v>
      </c>
      <c r="AP94" s="27">
        <v>146921</v>
      </c>
      <c r="AQ94" s="27">
        <v>148163</v>
      </c>
      <c r="AR94" s="27">
        <v>151656</v>
      </c>
      <c r="AS94" s="27">
        <v>154934</v>
      </c>
      <c r="AT94" s="27">
        <v>157998</v>
      </c>
      <c r="AU94" s="27">
        <v>160848</v>
      </c>
      <c r="AV94" s="27">
        <v>163483</v>
      </c>
      <c r="AW94" s="27">
        <v>165904</v>
      </c>
      <c r="AX94" s="27">
        <v>170603</v>
      </c>
      <c r="AY94" s="27">
        <v>175249</v>
      </c>
      <c r="AZ94" s="27">
        <v>178956</v>
      </c>
      <c r="BA94" s="27">
        <v>180734</v>
      </c>
      <c r="BB94" s="27">
        <v>184173</v>
      </c>
      <c r="BC94" s="27">
        <v>187506</v>
      </c>
      <c r="BD94" s="27">
        <v>190731</v>
      </c>
      <c r="BE94" s="27">
        <v>193848</v>
      </c>
      <c r="BF94" s="27">
        <v>196859</v>
      </c>
      <c r="BG94" s="27">
        <v>199762</v>
      </c>
      <c r="BH94" s="27">
        <v>204039</v>
      </c>
      <c r="BI94" s="27">
        <v>208281</v>
      </c>
      <c r="BJ94" s="27">
        <v>211736</v>
      </c>
      <c r="BK94" s="27">
        <v>213581</v>
      </c>
      <c r="BL94" s="27">
        <v>216861</v>
      </c>
      <c r="BM94" s="27">
        <v>220070</v>
      </c>
      <c r="BN94" s="27">
        <v>223210</v>
      </c>
      <c r="BO94" s="27">
        <v>226280</v>
      </c>
      <c r="BP94" s="27">
        <v>229280</v>
      </c>
      <c r="BQ94" s="27">
        <v>232210</v>
      </c>
      <c r="BR94" s="27">
        <v>236079</v>
      </c>
      <c r="BS94" s="27">
        <v>239919</v>
      </c>
      <c r="BT94" s="27">
        <v>242922</v>
      </c>
      <c r="BU94" s="27">
        <v>244225</v>
      </c>
      <c r="BV94" s="27">
        <v>247077</v>
      </c>
      <c r="BW94" s="27">
        <v>249868</v>
      </c>
      <c r="BX94" s="27">
        <v>252598</v>
      </c>
      <c r="BY94" s="27">
        <v>255268</v>
      </c>
      <c r="BZ94" s="27">
        <v>257877</v>
      </c>
      <c r="CA94" s="27">
        <v>260425</v>
      </c>
      <c r="CB94" s="27">
        <v>264104</v>
      </c>
      <c r="CC94" s="27">
        <v>267760</v>
      </c>
      <c r="CD94" s="27">
        <v>270712</v>
      </c>
      <c r="CE94" s="27">
        <v>272232</v>
      </c>
      <c r="CF94" s="27">
        <v>275075</v>
      </c>
      <c r="CG94" s="27">
        <v>277875</v>
      </c>
      <c r="CH94" s="27">
        <v>280631</v>
      </c>
      <c r="CI94" s="27">
        <v>283344</v>
      </c>
      <c r="CJ94" s="27">
        <v>286014</v>
      </c>
      <c r="CK94" s="27">
        <v>288640</v>
      </c>
      <c r="CL94" s="27">
        <v>292186</v>
      </c>
      <c r="CM94" s="27">
        <v>295715</v>
      </c>
      <c r="CN94" s="27">
        <v>298634</v>
      </c>
      <c r="CO94" s="27">
        <v>300316</v>
      </c>
      <c r="CP94" s="27">
        <v>303154</v>
      </c>
      <c r="CQ94" s="27">
        <v>305959</v>
      </c>
      <c r="CR94" s="27">
        <v>308732</v>
      </c>
      <c r="CS94" s="27">
        <v>311472</v>
      </c>
      <c r="CT94" s="27">
        <v>314180</v>
      </c>
      <c r="CU94" s="27">
        <v>316855</v>
      </c>
      <c r="CV94" s="27">
        <v>320303</v>
      </c>
      <c r="CW94" s="27">
        <v>323738</v>
      </c>
      <c r="CX94" s="27">
        <v>326636</v>
      </c>
      <c r="CY94" s="27">
        <v>328445</v>
      </c>
      <c r="CZ94" s="27">
        <v>331279</v>
      </c>
      <c r="DA94" s="27">
        <v>334088</v>
      </c>
      <c r="DB94" s="27">
        <v>336871</v>
      </c>
      <c r="DC94" s="27">
        <v>339629</v>
      </c>
      <c r="DD94" s="27">
        <v>342362</v>
      </c>
      <c r="DE94" s="27">
        <v>345070</v>
      </c>
      <c r="DF94" s="27">
        <v>348443</v>
      </c>
      <c r="DG94" s="27">
        <v>351807</v>
      </c>
      <c r="DH94" s="27">
        <v>354689</v>
      </c>
      <c r="DI94" s="27">
        <v>356599</v>
      </c>
      <c r="DJ94" s="27">
        <v>359431</v>
      </c>
      <c r="DK94" s="27">
        <v>362242</v>
      </c>
      <c r="DL94" s="27">
        <v>365033</v>
      </c>
      <c r="DM94" s="27">
        <v>367804</v>
      </c>
      <c r="DN94" s="27">
        <v>370555</v>
      </c>
      <c r="DO94" s="27">
        <v>373285</v>
      </c>
    </row>
    <row r="95" spans="1:119" ht="12">
      <c r="A95" s="1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42"/>
      <c r="R95" s="26" t="s">
        <v>73</v>
      </c>
      <c r="S95" s="26">
        <v>200</v>
      </c>
      <c r="T95" s="27">
        <v>63600</v>
      </c>
      <c r="U95" s="27">
        <v>69960</v>
      </c>
      <c r="V95" s="27">
        <v>76319</v>
      </c>
      <c r="W95" s="27">
        <v>82679</v>
      </c>
      <c r="X95" s="27">
        <v>85213</v>
      </c>
      <c r="Y95" s="27">
        <v>85780</v>
      </c>
      <c r="Z95" s="27">
        <v>86388</v>
      </c>
      <c r="AA95" s="27">
        <v>87163</v>
      </c>
      <c r="AB95" s="27">
        <v>87815</v>
      </c>
      <c r="AC95" s="27">
        <v>88209</v>
      </c>
      <c r="AD95" s="27">
        <v>95619</v>
      </c>
      <c r="AE95" s="27">
        <v>102772</v>
      </c>
      <c r="AF95" s="27">
        <v>108000</v>
      </c>
      <c r="AG95" s="27">
        <v>109123</v>
      </c>
      <c r="AH95" s="27">
        <v>113068</v>
      </c>
      <c r="AI95" s="27">
        <v>116500</v>
      </c>
      <c r="AJ95" s="27">
        <v>119419</v>
      </c>
      <c r="AK95" s="27">
        <v>121825</v>
      </c>
      <c r="AL95" s="27">
        <v>123717</v>
      </c>
      <c r="AM95" s="27">
        <v>125096</v>
      </c>
      <c r="AN95" s="27">
        <v>130285</v>
      </c>
      <c r="AO95" s="27">
        <v>135371</v>
      </c>
      <c r="AP95" s="27">
        <v>139188</v>
      </c>
      <c r="AQ95" s="27">
        <v>140365</v>
      </c>
      <c r="AR95" s="27">
        <v>143674</v>
      </c>
      <c r="AS95" s="27">
        <v>146780</v>
      </c>
      <c r="AT95" s="27">
        <v>149683</v>
      </c>
      <c r="AU95" s="27">
        <v>152382</v>
      </c>
      <c r="AV95" s="27">
        <v>154879</v>
      </c>
      <c r="AW95" s="27">
        <v>157172</v>
      </c>
      <c r="AX95" s="27">
        <v>161624</v>
      </c>
      <c r="AY95" s="27">
        <v>166025</v>
      </c>
      <c r="AZ95" s="27">
        <v>169538</v>
      </c>
      <c r="BA95" s="27">
        <v>171222</v>
      </c>
      <c r="BB95" s="27">
        <v>174480</v>
      </c>
      <c r="BC95" s="27">
        <v>177637</v>
      </c>
      <c r="BD95" s="27">
        <v>180692</v>
      </c>
      <c r="BE95" s="27">
        <v>183646</v>
      </c>
      <c r="BF95" s="27">
        <v>186498</v>
      </c>
      <c r="BG95" s="27">
        <v>189248</v>
      </c>
      <c r="BH95" s="27">
        <v>193300</v>
      </c>
      <c r="BI95" s="27">
        <v>197319</v>
      </c>
      <c r="BJ95" s="27">
        <v>200592</v>
      </c>
      <c r="BK95" s="27">
        <v>202340</v>
      </c>
      <c r="BL95" s="27">
        <v>205447</v>
      </c>
      <c r="BM95" s="27">
        <v>208488</v>
      </c>
      <c r="BN95" s="27">
        <v>211462</v>
      </c>
      <c r="BO95" s="27">
        <v>214370</v>
      </c>
      <c r="BP95" s="27">
        <v>217212</v>
      </c>
      <c r="BQ95" s="27">
        <v>219988</v>
      </c>
      <c r="BR95" s="27">
        <v>223654</v>
      </c>
      <c r="BS95" s="27">
        <v>227291</v>
      </c>
      <c r="BT95" s="27">
        <v>230137</v>
      </c>
      <c r="BU95" s="27">
        <v>231371</v>
      </c>
      <c r="BV95" s="27">
        <v>234072</v>
      </c>
      <c r="BW95" s="27">
        <v>236717</v>
      </c>
      <c r="BX95" s="27">
        <v>239303</v>
      </c>
      <c r="BY95" s="27">
        <v>241832</v>
      </c>
      <c r="BZ95" s="27">
        <v>244304</v>
      </c>
      <c r="CA95" s="27">
        <v>246718</v>
      </c>
      <c r="CB95" s="27">
        <v>250203</v>
      </c>
      <c r="CC95" s="27">
        <v>253667</v>
      </c>
      <c r="CD95" s="27">
        <v>256464</v>
      </c>
      <c r="CE95" s="27">
        <v>257903</v>
      </c>
      <c r="CF95" s="27">
        <v>260597</v>
      </c>
      <c r="CG95" s="27">
        <v>263249</v>
      </c>
      <c r="CH95" s="27">
        <v>265861</v>
      </c>
      <c r="CI95" s="27">
        <v>268431</v>
      </c>
      <c r="CJ95" s="27">
        <v>270960</v>
      </c>
      <c r="CK95" s="27">
        <v>273448</v>
      </c>
      <c r="CL95" s="27">
        <v>276807</v>
      </c>
      <c r="CM95" s="27">
        <v>280151</v>
      </c>
      <c r="CN95" s="27">
        <v>282916</v>
      </c>
      <c r="CO95" s="27">
        <v>284510</v>
      </c>
      <c r="CP95" s="27">
        <v>287198</v>
      </c>
      <c r="CQ95" s="27">
        <v>289856</v>
      </c>
      <c r="CR95" s="27">
        <v>292483</v>
      </c>
      <c r="CS95" s="27">
        <v>295079</v>
      </c>
      <c r="CT95" s="27">
        <v>297644</v>
      </c>
      <c r="CU95" s="27">
        <v>300178</v>
      </c>
      <c r="CV95" s="27">
        <v>303444</v>
      </c>
      <c r="CW95" s="27">
        <v>306699</v>
      </c>
      <c r="CX95" s="27">
        <v>309444</v>
      </c>
      <c r="CY95" s="27">
        <v>311158</v>
      </c>
      <c r="CZ95" s="27">
        <v>313843</v>
      </c>
      <c r="DA95" s="27">
        <v>316504</v>
      </c>
      <c r="DB95" s="27">
        <v>319141</v>
      </c>
      <c r="DC95" s="27">
        <v>321754</v>
      </c>
      <c r="DD95" s="27">
        <v>324343</v>
      </c>
      <c r="DE95" s="27">
        <v>326908</v>
      </c>
      <c r="DF95" s="27">
        <v>330104</v>
      </c>
      <c r="DG95" s="27">
        <v>333290</v>
      </c>
      <c r="DH95" s="27">
        <v>336021</v>
      </c>
      <c r="DI95" s="27">
        <v>337830</v>
      </c>
      <c r="DJ95" s="27">
        <v>340513</v>
      </c>
      <c r="DK95" s="27">
        <v>343176</v>
      </c>
      <c r="DL95" s="27">
        <v>345820</v>
      </c>
      <c r="DM95" s="27">
        <v>348445</v>
      </c>
      <c r="DN95" s="27">
        <v>351051</v>
      </c>
      <c r="DO95" s="27">
        <v>353638</v>
      </c>
    </row>
    <row r="96" spans="1:14" ht="12">
      <c r="A96" s="1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42"/>
    </row>
    <row r="97" spans="1:14" ht="12">
      <c r="A97" s="1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42"/>
    </row>
    <row r="98" spans="1:14" ht="4.5" customHeight="1">
      <c r="A98" s="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1:14" ht="12">
      <c r="A99" s="1"/>
      <c r="B99" s="65" t="s">
        <v>44</v>
      </c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42"/>
    </row>
    <row r="100" spans="1:14" ht="12">
      <c r="A100" s="1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42"/>
    </row>
    <row r="101" spans="1:14" ht="12">
      <c r="A101" s="1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42"/>
    </row>
    <row r="102" spans="1:14" ht="5.25" customHeight="1">
      <c r="A102" s="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 ht="12" customHeight="1">
      <c r="A103" s="1"/>
      <c r="B103" s="65" t="s">
        <v>45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5"/>
    </row>
    <row r="104" spans="1:14" ht="12">
      <c r="A104" s="1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</row>
    <row r="105" spans="1:14" ht="12">
      <c r="A105" s="1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</row>
    <row r="106" spans="1:14" ht="6.75" customHeight="1">
      <c r="A106" s="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1:14" ht="12" customHeight="1">
      <c r="A107" s="1"/>
      <c r="B107" s="65" t="s">
        <v>46</v>
      </c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5"/>
    </row>
    <row r="108" spans="1:14" ht="12">
      <c r="A108" s="1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</row>
    <row r="109" spans="1:14" ht="12">
      <c r="A109" s="1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</row>
    <row r="110" spans="1:14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">
      <c r="A112" s="1"/>
      <c r="B112" s="82">
        <f ca="1">TODAY()</f>
        <v>42780</v>
      </c>
      <c r="C112" s="8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51">
        <f>M83</f>
      </c>
      <c r="N114" s="1"/>
    </row>
    <row r="115" spans="1:1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78"/>
      <c r="K115" s="79"/>
      <c r="L115" s="79"/>
      <c r="M115" s="79"/>
      <c r="N115" s="1"/>
    </row>
    <row r="116" spans="1:14" ht="12">
      <c r="A116" s="1"/>
      <c r="B116" s="1"/>
      <c r="C116" s="1"/>
      <c r="D116" s="1"/>
      <c r="E116" s="1"/>
      <c r="F116" s="1"/>
      <c r="G116" s="1"/>
      <c r="H116" s="1"/>
      <c r="I116" s="1"/>
      <c r="J116" s="80" t="s">
        <v>36</v>
      </c>
      <c r="K116" s="81"/>
      <c r="L116" s="81"/>
      <c r="M116" s="81"/>
      <c r="N116" s="1"/>
    </row>
    <row r="117" spans="1:14" ht="12">
      <c r="A117" s="1"/>
      <c r="B117" s="1"/>
      <c r="C117" s="1"/>
      <c r="D117" s="1"/>
      <c r="E117" s="1"/>
      <c r="F117" s="1"/>
      <c r="G117" s="1"/>
      <c r="H117" s="1"/>
      <c r="I117" s="1"/>
      <c r="J117" s="76">
        <f>IF(E14="","",E14)</f>
      </c>
      <c r="K117" s="77"/>
      <c r="L117" s="77"/>
      <c r="M117" s="77"/>
      <c r="N117" s="1"/>
    </row>
    <row r="118" spans="1:14" ht="12">
      <c r="A118" s="1"/>
      <c r="B118" s="1"/>
      <c r="C118" s="1"/>
      <c r="D118" s="1"/>
      <c r="E118" s="1"/>
      <c r="F118" s="1"/>
      <c r="G118" s="1"/>
      <c r="H118" s="1"/>
      <c r="I118" s="1"/>
      <c r="J118" s="77"/>
      <c r="K118" s="77"/>
      <c r="L118" s="77"/>
      <c r="M118" s="77"/>
      <c r="N118" s="1"/>
    </row>
    <row r="119" spans="1:14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">
      <c r="A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">
      <c r="A151" s="1"/>
      <c r="B151" s="10" t="s">
        <v>74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">
      <c r="A152" s="1"/>
      <c r="B152" s="1" t="s">
        <v>75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">
      <c r="A153" s="1"/>
      <c r="B153" s="1" t="s">
        <v>76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">
      <c r="A154" s="1"/>
      <c r="B154" s="1" t="s">
        <v>77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">
      <c r="A155" s="1"/>
      <c r="B155" s="1" t="s">
        <v>78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="21" customFormat="1" ht="12"/>
    <row r="159" s="21" customFormat="1" ht="12"/>
    <row r="160" s="21" customFormat="1" ht="12"/>
    <row r="161" s="21" customFormat="1" ht="12"/>
    <row r="162" s="21" customFormat="1" ht="12"/>
    <row r="163" s="21" customFormat="1" ht="12"/>
    <row r="164" s="21" customFormat="1" ht="12"/>
    <row r="165" s="21" customFormat="1" ht="12"/>
    <row r="166" s="21" customFormat="1" ht="12"/>
    <row r="167" s="21" customFormat="1" ht="12"/>
    <row r="168" s="21" customFormat="1" ht="12"/>
    <row r="169" s="21" customFormat="1" ht="12"/>
    <row r="170" s="21" customFormat="1" ht="12"/>
    <row r="171" s="21" customFormat="1" ht="12"/>
    <row r="172" s="21" customFormat="1" ht="12"/>
    <row r="173" s="21" customFormat="1" ht="12"/>
    <row r="174" s="21" customFormat="1" ht="12"/>
    <row r="175" s="21" customFormat="1" ht="12"/>
    <row r="176" s="21" customFormat="1" ht="12"/>
    <row r="177" s="21" customFormat="1" ht="12"/>
    <row r="178" s="21" customFormat="1" ht="12"/>
    <row r="179" s="21" customFormat="1" ht="12"/>
    <row r="180" s="21" customFormat="1" ht="12"/>
    <row r="181" s="21" customFormat="1" ht="12"/>
    <row r="182" s="21" customFormat="1" ht="12"/>
    <row r="183" s="21" customFormat="1" ht="12"/>
    <row r="184" s="21" customFormat="1" ht="12"/>
    <row r="185" s="21" customFormat="1" ht="12"/>
    <row r="186" s="21" customFormat="1" ht="12"/>
    <row r="187" s="21" customFormat="1" ht="12"/>
    <row r="188" s="21" customFormat="1" ht="12"/>
    <row r="189" s="21" customFormat="1" ht="12"/>
    <row r="190" s="21" customFormat="1" ht="12"/>
    <row r="191" s="21" customFormat="1" ht="12"/>
    <row r="192" s="21" customFormat="1" ht="12"/>
    <row r="193" s="21" customFormat="1" ht="12"/>
    <row r="194" s="21" customFormat="1" ht="12"/>
    <row r="195" s="21" customFormat="1" ht="12"/>
    <row r="196" s="21" customFormat="1" ht="12"/>
    <row r="197" s="21" customFormat="1" ht="12"/>
    <row r="198" s="21" customFormat="1" ht="12"/>
    <row r="199" s="21" customFormat="1" ht="12"/>
    <row r="200" s="21" customFormat="1" ht="12"/>
    <row r="201" s="21" customFormat="1" ht="12"/>
    <row r="202" s="21" customFormat="1" ht="12"/>
    <row r="203" s="21" customFormat="1" ht="12"/>
    <row r="204" s="21" customFormat="1" ht="12"/>
    <row r="205" s="21" customFormat="1" ht="12"/>
    <row r="206" s="21" customFormat="1" ht="12"/>
    <row r="207" s="21" customFormat="1" ht="12"/>
    <row r="208" s="21" customFormat="1" ht="12"/>
    <row r="209" s="21" customFormat="1" ht="12"/>
    <row r="210" s="21" customFormat="1" ht="12"/>
    <row r="211" s="21" customFormat="1" ht="12"/>
    <row r="212" s="21" customFormat="1" ht="12"/>
    <row r="213" s="21" customFormat="1" ht="12"/>
    <row r="214" s="21" customFormat="1" ht="12"/>
    <row r="215" s="21" customFormat="1" ht="12"/>
    <row r="216" s="21" customFormat="1" ht="12"/>
    <row r="217" s="21" customFormat="1" ht="12"/>
    <row r="218" s="21" customFormat="1" ht="12"/>
    <row r="219" s="21" customFormat="1" ht="12"/>
    <row r="220" s="21" customFormat="1" ht="12"/>
    <row r="221" s="21" customFormat="1" ht="12"/>
    <row r="222" s="21" customFormat="1" ht="12"/>
    <row r="223" s="21" customFormat="1" ht="12"/>
    <row r="224" s="21" customFormat="1" ht="12"/>
    <row r="225" s="21" customFormat="1" ht="12"/>
    <row r="226" s="21" customFormat="1" ht="12"/>
    <row r="227" s="21" customFormat="1" ht="12"/>
    <row r="228" s="21" customFormat="1" ht="12"/>
    <row r="229" s="21" customFormat="1" ht="12"/>
    <row r="230" s="21" customFormat="1" ht="12"/>
    <row r="231" s="21" customFormat="1" ht="12"/>
    <row r="232" s="21" customFormat="1" ht="12"/>
    <row r="233" s="21" customFormat="1" ht="12"/>
    <row r="234" s="21" customFormat="1" ht="12"/>
    <row r="235" s="21" customFormat="1" ht="12"/>
    <row r="236" s="21" customFormat="1" ht="12"/>
    <row r="237" s="21" customFormat="1" ht="12"/>
    <row r="238" s="21" customFormat="1" ht="12"/>
    <row r="239" s="21" customFormat="1" ht="12"/>
    <row r="240" s="21" customFormat="1" ht="12"/>
    <row r="241" s="21" customFormat="1" ht="12"/>
    <row r="242" s="21" customFormat="1" ht="12"/>
    <row r="243" s="21" customFormat="1" ht="12"/>
    <row r="244" s="21" customFormat="1" ht="12"/>
    <row r="245" s="21" customFormat="1" ht="12"/>
    <row r="246" s="21" customFormat="1" ht="12"/>
    <row r="247" s="21" customFormat="1" ht="12"/>
    <row r="248" s="21" customFormat="1" ht="12"/>
    <row r="249" s="21" customFormat="1" ht="12"/>
    <row r="250" s="21" customFormat="1" ht="12"/>
    <row r="251" s="21" customFormat="1" ht="12"/>
    <row r="252" s="21" customFormat="1" ht="12"/>
    <row r="253" s="21" customFormat="1" ht="12"/>
    <row r="254" s="21" customFormat="1" ht="12"/>
    <row r="255" s="21" customFormat="1" ht="12"/>
    <row r="256" s="21" customFormat="1" ht="12"/>
    <row r="257" s="21" customFormat="1" ht="12"/>
    <row r="258" s="21" customFormat="1" ht="12"/>
    <row r="259" s="21" customFormat="1" ht="12"/>
    <row r="260" s="21" customFormat="1" ht="12"/>
    <row r="261" s="21" customFormat="1" ht="12"/>
    <row r="262" s="21" customFormat="1" ht="12"/>
    <row r="263" s="21" customFormat="1" ht="12"/>
    <row r="264" s="21" customFormat="1" ht="12"/>
    <row r="265" s="21" customFormat="1" ht="12"/>
    <row r="266" s="21" customFormat="1" ht="12"/>
    <row r="267" s="21" customFormat="1" ht="12"/>
    <row r="268" s="21" customFormat="1" ht="12"/>
    <row r="269" s="21" customFormat="1" ht="12"/>
    <row r="270" s="21" customFormat="1" ht="12"/>
    <row r="271" s="21" customFormat="1" ht="12"/>
    <row r="272" s="21" customFormat="1" ht="12"/>
    <row r="273" s="21" customFormat="1" ht="12"/>
    <row r="274" s="21" customFormat="1" ht="12"/>
    <row r="275" s="21" customFormat="1" ht="12"/>
    <row r="276" s="21" customFormat="1" ht="12"/>
    <row r="277" s="21" customFormat="1" ht="12"/>
    <row r="278" s="21" customFormat="1" ht="12"/>
    <row r="279" s="21" customFormat="1" ht="12"/>
    <row r="280" s="21" customFormat="1" ht="12"/>
    <row r="281" s="21" customFormat="1" ht="12"/>
    <row r="282" s="21" customFormat="1" ht="12"/>
    <row r="283" s="21" customFormat="1" ht="12"/>
    <row r="284" s="21" customFormat="1" ht="12"/>
    <row r="285" s="21" customFormat="1" ht="12"/>
    <row r="286" s="21" customFormat="1" ht="12"/>
    <row r="287" s="21" customFormat="1" ht="12"/>
    <row r="288" s="21" customFormat="1" ht="12"/>
    <row r="289" s="21" customFormat="1" ht="12"/>
    <row r="290" s="21" customFormat="1" ht="12"/>
    <row r="291" s="21" customFormat="1" ht="12"/>
    <row r="292" s="21" customFormat="1" ht="12"/>
    <row r="293" s="21" customFormat="1" ht="12"/>
    <row r="294" s="21" customFormat="1" ht="12"/>
    <row r="295" s="21" customFormat="1" ht="12"/>
    <row r="296" s="21" customFormat="1" ht="12"/>
    <row r="297" s="21" customFormat="1" ht="12"/>
    <row r="298" s="21" customFormat="1" ht="12"/>
    <row r="299" s="21" customFormat="1" ht="12"/>
    <row r="300" s="21" customFormat="1" ht="12"/>
    <row r="301" s="21" customFormat="1" ht="12"/>
    <row r="302" s="21" customFormat="1" ht="12"/>
    <row r="303" s="21" customFormat="1" ht="12"/>
    <row r="304" s="21" customFormat="1" ht="12"/>
    <row r="305" s="21" customFormat="1" ht="12"/>
    <row r="306" s="21" customFormat="1" ht="12"/>
    <row r="307" s="21" customFormat="1" ht="12"/>
    <row r="308" s="21" customFormat="1" ht="12"/>
    <row r="309" s="21" customFormat="1" ht="12"/>
    <row r="310" s="21" customFormat="1" ht="12"/>
    <row r="311" s="21" customFormat="1" ht="12"/>
    <row r="312" s="21" customFormat="1" ht="12"/>
    <row r="313" s="21" customFormat="1" ht="12"/>
    <row r="314" s="21" customFormat="1" ht="12"/>
    <row r="315" s="21" customFormat="1" ht="12"/>
    <row r="316" s="21" customFormat="1" ht="12"/>
    <row r="317" s="21" customFormat="1" ht="12"/>
    <row r="318" s="21" customFormat="1" ht="12"/>
    <row r="319" s="21" customFormat="1" ht="12"/>
    <row r="320" s="21" customFormat="1" ht="12"/>
    <row r="321" s="21" customFormat="1" ht="12"/>
    <row r="322" s="21" customFormat="1" ht="12"/>
    <row r="323" s="21" customFormat="1" ht="12"/>
    <row r="324" s="21" customFormat="1" ht="12"/>
    <row r="325" s="21" customFormat="1" ht="12"/>
    <row r="326" s="21" customFormat="1" ht="12"/>
    <row r="327" s="21" customFormat="1" ht="12"/>
    <row r="328" s="21" customFormat="1" ht="12"/>
    <row r="329" s="21" customFormat="1" ht="12"/>
    <row r="330" s="21" customFormat="1" ht="12"/>
    <row r="331" s="21" customFormat="1" ht="12"/>
    <row r="332" s="21" customFormat="1" ht="12"/>
    <row r="333" s="21" customFormat="1" ht="12"/>
    <row r="334" s="21" customFormat="1" ht="12"/>
    <row r="335" s="21" customFormat="1" ht="12"/>
    <row r="336" s="21" customFormat="1" ht="12"/>
    <row r="337" s="21" customFormat="1" ht="12"/>
    <row r="338" s="21" customFormat="1" ht="12"/>
    <row r="339" s="21" customFormat="1" ht="12"/>
    <row r="340" s="21" customFormat="1" ht="12"/>
    <row r="341" s="21" customFormat="1" ht="12"/>
    <row r="342" s="21" customFormat="1" ht="12"/>
    <row r="343" s="21" customFormat="1" ht="12"/>
    <row r="344" s="21" customFormat="1" ht="12"/>
    <row r="345" s="21" customFormat="1" ht="12"/>
    <row r="346" s="21" customFormat="1" ht="12"/>
    <row r="347" s="21" customFormat="1" ht="12"/>
    <row r="348" s="21" customFormat="1" ht="12"/>
    <row r="349" s="21" customFormat="1" ht="12"/>
    <row r="350" s="21" customFormat="1" ht="12"/>
    <row r="351" s="21" customFormat="1" ht="12"/>
    <row r="352" s="21" customFormat="1" ht="12"/>
    <row r="353" s="21" customFormat="1" ht="12"/>
    <row r="354" s="21" customFormat="1" ht="12"/>
    <row r="355" s="21" customFormat="1" ht="12"/>
    <row r="356" s="21" customFormat="1" ht="12"/>
    <row r="357" s="21" customFormat="1" ht="12"/>
    <row r="358" s="21" customFormat="1" ht="12"/>
    <row r="359" s="21" customFormat="1" ht="12"/>
    <row r="360" s="21" customFormat="1" ht="12"/>
    <row r="361" s="21" customFormat="1" ht="12"/>
    <row r="362" s="21" customFormat="1" ht="12"/>
    <row r="363" s="21" customFormat="1" ht="12"/>
    <row r="364" s="21" customFormat="1" ht="12"/>
    <row r="365" s="21" customFormat="1" ht="12"/>
    <row r="366" s="21" customFormat="1" ht="12"/>
    <row r="367" s="21" customFormat="1" ht="12"/>
    <row r="368" s="21" customFormat="1" ht="12"/>
    <row r="369" s="21" customFormat="1" ht="12"/>
    <row r="370" s="21" customFormat="1" ht="12"/>
    <row r="371" s="21" customFormat="1" ht="12"/>
    <row r="372" s="21" customFormat="1" ht="12"/>
    <row r="373" s="21" customFormat="1" ht="12"/>
    <row r="374" s="21" customFormat="1" ht="12"/>
    <row r="375" s="21" customFormat="1" ht="12"/>
    <row r="376" s="21" customFormat="1" ht="12"/>
    <row r="377" s="21" customFormat="1" ht="12"/>
    <row r="378" s="21" customFormat="1" ht="12"/>
    <row r="379" s="21" customFormat="1" ht="12"/>
    <row r="380" s="21" customFormat="1" ht="12"/>
    <row r="381" s="21" customFormat="1" ht="12"/>
    <row r="382" s="21" customFormat="1" ht="12"/>
    <row r="383" s="21" customFormat="1" ht="12"/>
    <row r="384" s="21" customFormat="1" ht="12"/>
    <row r="385" s="21" customFormat="1" ht="12"/>
    <row r="386" s="21" customFormat="1" ht="12"/>
    <row r="387" s="21" customFormat="1" ht="12"/>
    <row r="388" s="21" customFormat="1" ht="12"/>
    <row r="389" s="21" customFormat="1" ht="12"/>
    <row r="390" s="21" customFormat="1" ht="12"/>
    <row r="391" s="21" customFormat="1" ht="12"/>
    <row r="392" s="21" customFormat="1" ht="12"/>
    <row r="393" s="21" customFormat="1" ht="12"/>
    <row r="394" s="21" customFormat="1" ht="12"/>
    <row r="395" s="21" customFormat="1" ht="12"/>
    <row r="396" s="21" customFormat="1" ht="12"/>
    <row r="397" s="21" customFormat="1" ht="12"/>
    <row r="398" s="21" customFormat="1" ht="12"/>
    <row r="399" s="21" customFormat="1" ht="12"/>
    <row r="400" s="21" customFormat="1" ht="12"/>
    <row r="401" s="21" customFormat="1" ht="12"/>
    <row r="402" s="21" customFormat="1" ht="12"/>
    <row r="403" s="21" customFormat="1" ht="12"/>
    <row r="404" s="21" customFormat="1" ht="12"/>
    <row r="405" s="21" customFormat="1" ht="12"/>
    <row r="406" s="21" customFormat="1" ht="12"/>
    <row r="407" s="21" customFormat="1" ht="12"/>
    <row r="408" s="21" customFormat="1" ht="12"/>
    <row r="409" s="21" customFormat="1" ht="12"/>
    <row r="410" s="21" customFormat="1" ht="12"/>
    <row r="411" s="21" customFormat="1" ht="12"/>
    <row r="412" s="21" customFormat="1" ht="12"/>
    <row r="413" s="21" customFormat="1" ht="12"/>
    <row r="414" s="21" customFormat="1" ht="12"/>
    <row r="415" s="21" customFormat="1" ht="12"/>
    <row r="416" s="21" customFormat="1" ht="12"/>
    <row r="417" s="21" customFormat="1" ht="12"/>
    <row r="418" s="21" customFormat="1" ht="12"/>
    <row r="419" s="21" customFormat="1" ht="12"/>
    <row r="420" s="21" customFormat="1" ht="12"/>
    <row r="421" s="21" customFormat="1" ht="12"/>
    <row r="422" s="21" customFormat="1" ht="12"/>
    <row r="423" s="21" customFormat="1" ht="12"/>
    <row r="424" s="21" customFormat="1" ht="12"/>
    <row r="425" s="21" customFormat="1" ht="12"/>
    <row r="426" s="21" customFormat="1" ht="12"/>
    <row r="427" s="21" customFormat="1" ht="12"/>
    <row r="428" s="21" customFormat="1" ht="12"/>
    <row r="429" s="21" customFormat="1" ht="12"/>
    <row r="430" s="21" customFormat="1" ht="12"/>
    <row r="431" s="21" customFormat="1" ht="12"/>
    <row r="432" s="21" customFormat="1" ht="12"/>
    <row r="433" s="21" customFormat="1" ht="12"/>
    <row r="434" s="21" customFormat="1" ht="12"/>
    <row r="435" s="21" customFormat="1" ht="12"/>
    <row r="436" s="21" customFormat="1" ht="12"/>
    <row r="437" s="21" customFormat="1" ht="12"/>
    <row r="438" s="21" customFormat="1" ht="12"/>
    <row r="439" s="21" customFormat="1" ht="12"/>
    <row r="440" s="21" customFormat="1" ht="12"/>
    <row r="441" s="21" customFormat="1" ht="12"/>
    <row r="442" s="21" customFormat="1" ht="12"/>
    <row r="443" s="21" customFormat="1" ht="12"/>
    <row r="444" s="21" customFormat="1" ht="12"/>
    <row r="445" s="21" customFormat="1" ht="12"/>
    <row r="446" s="21" customFormat="1" ht="12"/>
    <row r="447" s="21" customFormat="1" ht="12"/>
    <row r="448" s="21" customFormat="1" ht="12"/>
    <row r="449" s="21" customFormat="1" ht="12"/>
    <row r="450" s="21" customFormat="1" ht="12"/>
    <row r="451" s="21" customFormat="1" ht="12"/>
    <row r="452" s="21" customFormat="1" ht="12"/>
    <row r="453" s="21" customFormat="1" ht="12"/>
    <row r="454" s="21" customFormat="1" ht="12"/>
    <row r="455" s="21" customFormat="1" ht="12"/>
    <row r="456" s="21" customFormat="1" ht="12"/>
    <row r="457" s="21" customFormat="1" ht="12"/>
    <row r="458" s="21" customFormat="1" ht="12"/>
    <row r="459" s="21" customFormat="1" ht="12"/>
    <row r="460" s="21" customFormat="1" ht="12"/>
    <row r="461" s="21" customFormat="1" ht="12"/>
    <row r="462" s="21" customFormat="1" ht="12"/>
    <row r="463" s="21" customFormat="1" ht="12"/>
    <row r="464" s="21" customFormat="1" ht="12"/>
    <row r="465" s="21" customFormat="1" ht="12"/>
    <row r="466" s="21" customFormat="1" ht="12"/>
    <row r="467" s="21" customFormat="1" ht="12"/>
    <row r="468" s="21" customFormat="1" ht="12"/>
    <row r="469" s="21" customFormat="1" ht="12"/>
    <row r="470" s="21" customFormat="1" ht="12"/>
    <row r="471" s="21" customFormat="1" ht="12"/>
    <row r="472" s="21" customFormat="1" ht="12"/>
    <row r="473" s="21" customFormat="1" ht="12"/>
    <row r="474" s="21" customFormat="1" ht="12"/>
    <row r="475" s="21" customFormat="1" ht="12"/>
    <row r="476" s="21" customFormat="1" ht="12"/>
    <row r="477" s="21" customFormat="1" ht="12"/>
    <row r="478" s="21" customFormat="1" ht="12"/>
    <row r="479" s="21" customFormat="1" ht="12"/>
    <row r="480" s="21" customFormat="1" ht="12"/>
    <row r="481" s="21" customFormat="1" ht="12"/>
    <row r="482" s="21" customFormat="1" ht="12"/>
    <row r="483" s="21" customFormat="1" ht="12"/>
    <row r="484" s="21" customFormat="1" ht="12"/>
    <row r="485" s="21" customFormat="1" ht="12"/>
    <row r="486" s="21" customFormat="1" ht="12"/>
    <row r="487" s="21" customFormat="1" ht="12"/>
    <row r="488" s="21" customFormat="1" ht="12"/>
    <row r="489" s="21" customFormat="1" ht="12"/>
    <row r="490" s="21" customFormat="1" ht="12"/>
    <row r="491" s="21" customFormat="1" ht="12"/>
    <row r="492" s="21" customFormat="1" ht="12"/>
    <row r="493" s="21" customFormat="1" ht="12"/>
    <row r="494" s="21" customFormat="1" ht="12"/>
    <row r="495" s="21" customFormat="1" ht="12"/>
    <row r="496" s="21" customFormat="1" ht="12"/>
    <row r="497" s="21" customFormat="1" ht="12"/>
    <row r="498" s="21" customFormat="1" ht="12"/>
    <row r="499" s="21" customFormat="1" ht="12"/>
    <row r="500" s="21" customFormat="1" ht="12"/>
    <row r="501" s="21" customFormat="1" ht="12"/>
    <row r="502" s="21" customFormat="1" ht="12"/>
    <row r="503" s="21" customFormat="1" ht="12"/>
    <row r="504" s="21" customFormat="1" ht="12"/>
    <row r="505" s="21" customFormat="1" ht="12"/>
    <row r="506" s="21" customFormat="1" ht="12"/>
    <row r="507" s="21" customFormat="1" ht="12"/>
    <row r="508" s="21" customFormat="1" ht="12"/>
    <row r="509" s="21" customFormat="1" ht="12"/>
    <row r="510" s="21" customFormat="1" ht="12"/>
    <row r="511" s="21" customFormat="1" ht="12"/>
    <row r="512" s="21" customFormat="1" ht="12"/>
    <row r="513" s="21" customFormat="1" ht="12"/>
    <row r="514" s="21" customFormat="1" ht="12"/>
    <row r="515" s="21" customFormat="1" ht="12"/>
    <row r="516" s="21" customFormat="1" ht="12"/>
    <row r="517" s="21" customFormat="1" ht="12"/>
    <row r="518" s="21" customFormat="1" ht="12"/>
    <row r="519" s="21" customFormat="1" ht="12"/>
    <row r="520" s="21" customFormat="1" ht="12"/>
    <row r="521" s="21" customFormat="1" ht="12"/>
    <row r="522" s="21" customFormat="1" ht="12"/>
    <row r="523" s="21" customFormat="1" ht="12"/>
    <row r="524" s="21" customFormat="1" ht="12"/>
    <row r="525" s="21" customFormat="1" ht="12"/>
    <row r="526" s="21" customFormat="1" ht="12"/>
    <row r="527" s="21" customFormat="1" ht="12"/>
    <row r="528" s="21" customFormat="1" ht="12"/>
    <row r="529" s="21" customFormat="1" ht="12"/>
    <row r="530" s="21" customFormat="1" ht="12"/>
    <row r="531" s="21" customFormat="1" ht="12"/>
    <row r="532" s="21" customFormat="1" ht="12"/>
    <row r="533" s="21" customFormat="1" ht="12"/>
    <row r="534" s="21" customFormat="1" ht="12"/>
    <row r="535" s="21" customFormat="1" ht="12"/>
    <row r="536" s="21" customFormat="1" ht="12"/>
    <row r="537" s="21" customFormat="1" ht="12"/>
    <row r="538" s="21" customFormat="1" ht="12"/>
    <row r="539" s="21" customFormat="1" ht="12"/>
    <row r="540" s="21" customFormat="1" ht="12"/>
    <row r="541" s="21" customFormat="1" ht="12"/>
    <row r="542" s="21" customFormat="1" ht="12"/>
    <row r="543" s="21" customFormat="1" ht="12"/>
    <row r="544" s="21" customFormat="1" ht="12"/>
    <row r="545" s="21" customFormat="1" ht="12"/>
    <row r="546" s="21" customFormat="1" ht="12"/>
    <row r="547" s="21" customFormat="1" ht="12"/>
    <row r="548" s="21" customFormat="1" ht="12"/>
    <row r="549" s="21" customFormat="1" ht="12"/>
    <row r="550" s="21" customFormat="1" ht="12"/>
    <row r="551" s="21" customFormat="1" ht="12"/>
    <row r="552" s="21" customFormat="1" ht="12"/>
    <row r="553" s="21" customFormat="1" ht="12"/>
    <row r="554" s="21" customFormat="1" ht="12"/>
    <row r="555" s="21" customFormat="1" ht="12"/>
    <row r="556" s="21" customFormat="1" ht="12"/>
    <row r="557" s="21" customFormat="1" ht="12"/>
    <row r="558" s="21" customFormat="1" ht="12"/>
    <row r="559" s="21" customFormat="1" ht="12"/>
    <row r="560" s="21" customFormat="1" ht="12"/>
    <row r="561" s="21" customFormat="1" ht="12"/>
    <row r="562" s="21" customFormat="1" ht="12"/>
    <row r="563" s="21" customFormat="1" ht="12"/>
    <row r="564" s="21" customFormat="1" ht="12"/>
    <row r="565" s="21" customFormat="1" ht="12"/>
    <row r="566" s="21" customFormat="1" ht="12"/>
    <row r="567" s="21" customFormat="1" ht="12"/>
    <row r="568" s="21" customFormat="1" ht="12"/>
    <row r="569" s="21" customFormat="1" ht="12"/>
    <row r="570" s="21" customFormat="1" ht="12"/>
    <row r="571" s="21" customFormat="1" ht="12"/>
    <row r="572" s="21" customFormat="1" ht="12"/>
    <row r="573" s="21" customFormat="1" ht="12"/>
    <row r="574" s="21" customFormat="1" ht="12"/>
    <row r="575" s="21" customFormat="1" ht="12"/>
    <row r="576" s="21" customFormat="1" ht="12"/>
    <row r="577" s="21" customFormat="1" ht="12"/>
    <row r="578" s="21" customFormat="1" ht="12"/>
    <row r="579" s="21" customFormat="1" ht="12"/>
    <row r="580" s="21" customFormat="1" ht="12"/>
    <row r="581" s="21" customFormat="1" ht="12"/>
    <row r="582" s="21" customFormat="1" ht="12"/>
    <row r="583" s="21" customFormat="1" ht="12"/>
    <row r="584" s="21" customFormat="1" ht="12"/>
    <row r="585" s="21" customFormat="1" ht="12"/>
    <row r="586" s="21" customFormat="1" ht="12"/>
    <row r="587" s="21" customFormat="1" ht="12"/>
    <row r="588" s="21" customFormat="1" ht="12"/>
    <row r="589" s="21" customFormat="1" ht="12"/>
    <row r="590" s="21" customFormat="1" ht="12"/>
    <row r="591" s="21" customFormat="1" ht="12"/>
    <row r="592" s="21" customFormat="1" ht="12"/>
    <row r="593" s="21" customFormat="1" ht="12"/>
    <row r="594" s="21" customFormat="1" ht="12"/>
    <row r="595" s="21" customFormat="1" ht="12"/>
    <row r="596" s="21" customFormat="1" ht="12"/>
    <row r="597" s="21" customFormat="1" ht="12"/>
    <row r="598" s="21" customFormat="1" ht="12"/>
    <row r="599" s="21" customFormat="1" ht="12"/>
    <row r="600" s="21" customFormat="1" ht="12"/>
    <row r="601" s="21" customFormat="1" ht="12"/>
    <row r="602" s="21" customFormat="1" ht="12"/>
    <row r="603" s="21" customFormat="1" ht="12"/>
    <row r="604" s="21" customFormat="1" ht="12"/>
    <row r="605" s="21" customFormat="1" ht="12"/>
    <row r="606" s="21" customFormat="1" ht="12"/>
    <row r="607" s="21" customFormat="1" ht="12"/>
    <row r="608" s="21" customFormat="1" ht="12"/>
    <row r="609" s="21" customFormat="1" ht="12"/>
    <row r="610" s="21" customFormat="1" ht="12"/>
    <row r="611" s="21" customFormat="1" ht="12"/>
    <row r="612" s="21" customFormat="1" ht="12"/>
    <row r="613" s="21" customFormat="1" ht="12"/>
    <row r="614" s="21" customFormat="1" ht="12"/>
    <row r="615" s="21" customFormat="1" ht="12"/>
    <row r="616" s="21" customFormat="1" ht="12"/>
    <row r="617" s="21" customFormat="1" ht="12"/>
    <row r="618" s="21" customFormat="1" ht="12"/>
    <row r="619" s="21" customFormat="1" ht="12"/>
    <row r="620" s="21" customFormat="1" ht="12"/>
    <row r="621" s="21" customFormat="1" ht="12"/>
    <row r="622" s="21" customFormat="1" ht="12"/>
    <row r="623" s="21" customFormat="1" ht="12"/>
    <row r="624" s="21" customFormat="1" ht="12"/>
    <row r="625" s="21" customFormat="1" ht="12"/>
    <row r="626" s="21" customFormat="1" ht="12"/>
    <row r="627" s="21" customFormat="1" ht="12"/>
    <row r="628" s="21" customFormat="1" ht="12"/>
    <row r="629" s="21" customFormat="1" ht="12"/>
    <row r="630" s="21" customFormat="1" ht="12"/>
    <row r="631" s="21" customFormat="1" ht="12"/>
    <row r="632" s="21" customFormat="1" ht="12"/>
    <row r="633" s="21" customFormat="1" ht="12"/>
    <row r="634" s="21" customFormat="1" ht="12"/>
    <row r="635" s="21" customFormat="1" ht="12"/>
    <row r="636" s="21" customFormat="1" ht="12"/>
    <row r="637" s="21" customFormat="1" ht="12"/>
    <row r="638" s="21" customFormat="1" ht="12"/>
    <row r="639" s="21" customFormat="1" ht="12"/>
    <row r="640" s="21" customFormat="1" ht="12"/>
    <row r="641" s="21" customFormat="1" ht="12"/>
    <row r="642" s="21" customFormat="1" ht="12"/>
    <row r="643" s="21" customFormat="1" ht="12"/>
    <row r="644" s="21" customFormat="1" ht="12"/>
    <row r="645" s="21" customFormat="1" ht="12"/>
    <row r="646" s="21" customFormat="1" ht="12"/>
    <row r="647" s="21" customFormat="1" ht="12"/>
    <row r="648" s="21" customFormat="1" ht="12"/>
    <row r="649" s="21" customFormat="1" ht="12"/>
    <row r="650" s="21" customFormat="1" ht="12"/>
    <row r="651" s="21" customFormat="1" ht="12"/>
    <row r="652" s="21" customFormat="1" ht="12"/>
    <row r="653" s="21" customFormat="1" ht="12"/>
    <row r="654" s="21" customFormat="1" ht="12"/>
    <row r="655" s="21" customFormat="1" ht="12"/>
    <row r="656" s="21" customFormat="1" ht="12"/>
    <row r="657" s="21" customFormat="1" ht="12"/>
    <row r="658" s="21" customFormat="1" ht="12"/>
    <row r="659" s="21" customFormat="1" ht="12"/>
    <row r="660" s="21" customFormat="1" ht="12"/>
    <row r="661" s="21" customFormat="1" ht="12"/>
    <row r="662" s="21" customFormat="1" ht="12"/>
    <row r="663" s="21" customFormat="1" ht="12"/>
    <row r="664" s="21" customFormat="1" ht="12"/>
    <row r="665" s="21" customFormat="1" ht="12"/>
    <row r="666" s="21" customFormat="1" ht="12"/>
    <row r="667" s="21" customFormat="1" ht="12"/>
    <row r="668" s="21" customFormat="1" ht="12"/>
    <row r="669" s="21" customFormat="1" ht="12"/>
    <row r="670" s="21" customFormat="1" ht="12"/>
    <row r="671" s="21" customFormat="1" ht="12"/>
    <row r="672" s="21" customFormat="1" ht="12"/>
    <row r="673" s="21" customFormat="1" ht="12"/>
    <row r="674" s="21" customFormat="1" ht="12"/>
    <row r="675" s="21" customFormat="1" ht="12"/>
    <row r="676" s="21" customFormat="1" ht="12"/>
    <row r="677" s="21" customFormat="1" ht="12"/>
    <row r="678" s="21" customFormat="1" ht="12"/>
    <row r="679" s="21" customFormat="1" ht="12"/>
    <row r="680" s="21" customFormat="1" ht="12"/>
    <row r="681" s="21" customFormat="1" ht="12"/>
    <row r="682" s="21" customFormat="1" ht="12"/>
    <row r="683" s="21" customFormat="1" ht="12"/>
    <row r="684" s="21" customFormat="1" ht="12"/>
    <row r="685" s="21" customFormat="1" ht="12"/>
    <row r="686" s="21" customFormat="1" ht="12"/>
    <row r="687" s="21" customFormat="1" ht="12"/>
    <row r="688" s="21" customFormat="1" ht="12"/>
    <row r="689" s="21" customFormat="1" ht="12"/>
    <row r="690" s="21" customFormat="1" ht="12"/>
    <row r="691" s="21" customFormat="1" ht="12"/>
    <row r="692" s="21" customFormat="1" ht="12"/>
    <row r="693" s="21" customFormat="1" ht="12"/>
    <row r="694" s="21" customFormat="1" ht="12"/>
    <row r="695" s="21" customFormat="1" ht="12"/>
    <row r="696" s="21" customFormat="1" ht="12"/>
    <row r="697" s="21" customFormat="1" ht="12"/>
    <row r="698" s="21" customFormat="1" ht="12"/>
    <row r="699" s="21" customFormat="1" ht="12"/>
    <row r="700" s="21" customFormat="1" ht="12"/>
    <row r="701" s="21" customFormat="1" ht="12"/>
    <row r="702" s="21" customFormat="1" ht="12"/>
    <row r="703" s="21" customFormat="1" ht="12"/>
    <row r="704" s="21" customFormat="1" ht="12"/>
    <row r="705" s="21" customFormat="1" ht="12"/>
    <row r="706" s="21" customFormat="1" ht="12"/>
    <row r="707" s="21" customFormat="1" ht="12"/>
    <row r="708" s="21" customFormat="1" ht="12"/>
    <row r="709" s="21" customFormat="1" ht="12"/>
    <row r="710" s="21" customFormat="1" ht="12"/>
    <row r="711" s="21" customFormat="1" ht="12"/>
    <row r="712" s="21" customFormat="1" ht="12"/>
    <row r="713" s="21" customFormat="1" ht="12"/>
    <row r="714" s="21" customFormat="1" ht="12"/>
    <row r="715" s="21" customFormat="1" ht="12"/>
    <row r="716" s="21" customFormat="1" ht="12"/>
    <row r="717" s="21" customFormat="1" ht="12"/>
    <row r="718" s="21" customFormat="1" ht="12"/>
    <row r="719" s="21" customFormat="1" ht="12"/>
    <row r="720" s="21" customFormat="1" ht="12"/>
    <row r="721" s="21" customFormat="1" ht="12"/>
    <row r="722" s="21" customFormat="1" ht="12"/>
    <row r="723" s="21" customFormat="1" ht="12"/>
    <row r="724" s="21" customFormat="1" ht="12"/>
    <row r="725" s="21" customFormat="1" ht="12"/>
    <row r="726" s="21" customFormat="1" ht="12"/>
    <row r="727" s="21" customFormat="1" ht="12"/>
    <row r="728" s="21" customFormat="1" ht="12"/>
    <row r="729" s="21" customFormat="1" ht="12"/>
    <row r="730" s="21" customFormat="1" ht="12"/>
    <row r="731" s="21" customFormat="1" ht="12"/>
    <row r="732" s="21" customFormat="1" ht="12"/>
    <row r="733" s="21" customFormat="1" ht="12"/>
    <row r="734" s="21" customFormat="1" ht="12"/>
    <row r="735" s="21" customFormat="1" ht="12"/>
    <row r="736" s="21" customFormat="1" ht="12"/>
    <row r="737" s="21" customFormat="1" ht="12"/>
    <row r="738" s="21" customFormat="1" ht="12"/>
    <row r="739" s="21" customFormat="1" ht="12"/>
    <row r="740" s="21" customFormat="1" ht="12"/>
    <row r="741" s="21" customFormat="1" ht="12"/>
    <row r="742" s="21" customFormat="1" ht="12"/>
    <row r="743" s="21" customFormat="1" ht="12"/>
    <row r="744" s="21" customFormat="1" ht="12"/>
    <row r="745" s="21" customFormat="1" ht="12"/>
    <row r="746" s="21" customFormat="1" ht="12"/>
    <row r="747" s="21" customFormat="1" ht="12"/>
    <row r="748" s="21" customFormat="1" ht="12"/>
    <row r="749" s="21" customFormat="1" ht="12"/>
    <row r="750" s="21" customFormat="1" ht="12"/>
    <row r="751" s="21" customFormat="1" ht="12"/>
    <row r="752" s="21" customFormat="1" ht="12"/>
    <row r="753" s="21" customFormat="1" ht="12"/>
    <row r="754" s="21" customFormat="1" ht="12"/>
    <row r="755" s="21" customFormat="1" ht="12"/>
    <row r="756" s="21" customFormat="1" ht="12"/>
    <row r="757" s="21" customFormat="1" ht="12"/>
    <row r="758" s="21" customFormat="1" ht="12"/>
    <row r="759" s="21" customFormat="1" ht="12"/>
    <row r="760" s="21" customFormat="1" ht="12"/>
    <row r="761" s="21" customFormat="1" ht="12"/>
    <row r="762" s="21" customFormat="1" ht="12"/>
    <row r="763" s="21" customFormat="1" ht="12"/>
    <row r="764" s="21" customFormat="1" ht="12"/>
    <row r="765" s="21" customFormat="1" ht="12"/>
    <row r="766" s="21" customFormat="1" ht="12"/>
    <row r="767" s="21" customFormat="1" ht="12"/>
    <row r="768" s="21" customFormat="1" ht="12"/>
    <row r="769" s="21" customFormat="1" ht="12"/>
    <row r="770" s="21" customFormat="1" ht="12"/>
    <row r="771" s="21" customFormat="1" ht="12"/>
    <row r="772" s="21" customFormat="1" ht="12"/>
    <row r="773" s="21" customFormat="1" ht="12"/>
    <row r="774" s="21" customFormat="1" ht="12"/>
    <row r="775" s="21" customFormat="1" ht="12"/>
    <row r="776" s="21" customFormat="1" ht="12"/>
    <row r="777" s="21" customFormat="1" ht="12"/>
    <row r="778" s="21" customFormat="1" ht="12"/>
    <row r="779" s="21" customFormat="1" ht="12"/>
    <row r="780" s="21" customFormat="1" ht="12"/>
    <row r="781" s="21" customFormat="1" ht="12"/>
    <row r="782" s="21" customFormat="1" ht="12"/>
    <row r="783" s="21" customFormat="1" ht="12"/>
    <row r="784" s="21" customFormat="1" ht="12"/>
    <row r="785" s="21" customFormat="1" ht="12"/>
    <row r="786" s="21" customFormat="1" ht="12"/>
    <row r="787" s="21" customFormat="1" ht="12"/>
    <row r="788" s="21" customFormat="1" ht="12"/>
    <row r="789" s="21" customFormat="1" ht="12"/>
    <row r="790" s="21" customFormat="1" ht="12"/>
    <row r="791" s="21" customFormat="1" ht="12"/>
    <row r="792" s="21" customFormat="1" ht="12"/>
    <row r="793" s="21" customFormat="1" ht="12"/>
    <row r="794" s="21" customFormat="1" ht="12"/>
    <row r="795" s="21" customFormat="1" ht="12"/>
    <row r="796" s="21" customFormat="1" ht="12"/>
    <row r="797" s="21" customFormat="1" ht="12"/>
    <row r="798" s="21" customFormat="1" ht="12"/>
    <row r="799" s="21" customFormat="1" ht="12"/>
    <row r="800" s="21" customFormat="1" ht="12"/>
    <row r="801" s="21" customFormat="1" ht="12"/>
    <row r="802" s="21" customFormat="1" ht="12"/>
    <row r="803" s="21" customFormat="1" ht="12"/>
    <row r="804" s="21" customFormat="1" ht="12"/>
    <row r="805" s="21" customFormat="1" ht="12"/>
    <row r="806" s="21" customFormat="1" ht="12"/>
    <row r="807" s="21" customFormat="1" ht="12"/>
    <row r="808" s="21" customFormat="1" ht="12"/>
    <row r="809" s="21" customFormat="1" ht="12"/>
    <row r="810" s="21" customFormat="1" ht="12"/>
    <row r="811" s="21" customFormat="1" ht="12"/>
    <row r="812" s="21" customFormat="1" ht="12"/>
    <row r="813" s="21" customFormat="1" ht="12"/>
    <row r="814" s="21" customFormat="1" ht="12"/>
    <row r="815" s="21" customFormat="1" ht="12"/>
    <row r="816" s="21" customFormat="1" ht="12"/>
    <row r="817" s="21" customFormat="1" ht="12"/>
    <row r="818" s="21" customFormat="1" ht="12"/>
    <row r="819" s="21" customFormat="1" ht="12"/>
    <row r="820" s="21" customFormat="1" ht="12"/>
    <row r="821" s="21" customFormat="1" ht="12"/>
    <row r="822" s="21" customFormat="1" ht="12"/>
    <row r="823" s="21" customFormat="1" ht="12"/>
    <row r="824" s="21" customFormat="1" ht="12"/>
    <row r="825" s="21" customFormat="1" ht="12"/>
    <row r="826" s="21" customFormat="1" ht="12"/>
    <row r="827" s="21" customFormat="1" ht="12"/>
    <row r="828" s="21" customFormat="1" ht="12"/>
    <row r="829" s="21" customFormat="1" ht="12"/>
    <row r="830" s="21" customFormat="1" ht="12"/>
    <row r="831" s="21" customFormat="1" ht="12"/>
    <row r="832" s="21" customFormat="1" ht="12"/>
    <row r="833" s="21" customFormat="1" ht="12"/>
    <row r="834" s="21" customFormat="1" ht="12"/>
    <row r="835" s="21" customFormat="1" ht="12"/>
    <row r="836" s="21" customFormat="1" ht="12"/>
    <row r="837" s="21" customFormat="1" ht="12"/>
    <row r="838" s="21" customFormat="1" ht="12"/>
    <row r="839" s="21" customFormat="1" ht="12"/>
    <row r="840" s="21" customFormat="1" ht="12"/>
    <row r="841" s="21" customFormat="1" ht="12"/>
    <row r="842" s="21" customFormat="1" ht="12"/>
    <row r="843" s="21" customFormat="1" ht="12"/>
    <row r="844" s="21" customFormat="1" ht="12"/>
    <row r="845" s="21" customFormat="1" ht="12"/>
    <row r="846" s="21" customFormat="1" ht="12"/>
    <row r="847" s="21" customFormat="1" ht="12"/>
    <row r="848" s="21" customFormat="1" ht="12"/>
    <row r="849" s="21" customFormat="1" ht="12"/>
    <row r="850" s="21" customFormat="1" ht="12"/>
    <row r="851" s="21" customFormat="1" ht="12"/>
    <row r="852" s="21" customFormat="1" ht="12"/>
    <row r="853" s="21" customFormat="1" ht="12"/>
    <row r="854" s="21" customFormat="1" ht="12"/>
    <row r="855" s="21" customFormat="1" ht="12"/>
    <row r="856" s="21" customFormat="1" ht="12"/>
    <row r="857" s="21" customFormat="1" ht="12"/>
    <row r="858" s="21" customFormat="1" ht="12"/>
    <row r="859" s="21" customFormat="1" ht="12"/>
    <row r="860" s="21" customFormat="1" ht="12"/>
    <row r="861" s="21" customFormat="1" ht="12"/>
    <row r="862" s="21" customFormat="1" ht="12"/>
    <row r="863" s="21" customFormat="1" ht="12"/>
    <row r="864" s="21" customFormat="1" ht="12"/>
    <row r="865" s="21" customFormat="1" ht="12"/>
    <row r="866" s="21" customFormat="1" ht="12"/>
    <row r="867" s="21" customFormat="1" ht="12"/>
    <row r="868" s="21" customFormat="1" ht="12"/>
    <row r="869" s="21" customFormat="1" ht="12"/>
    <row r="870" s="21" customFormat="1" ht="12"/>
    <row r="871" s="21" customFormat="1" ht="12"/>
    <row r="872" s="21" customFormat="1" ht="12"/>
    <row r="873" s="21" customFormat="1" ht="12"/>
    <row r="874" s="21" customFormat="1" ht="12"/>
    <row r="875" s="21" customFormat="1" ht="12"/>
    <row r="876" s="21" customFormat="1" ht="12"/>
    <row r="877" s="21" customFormat="1" ht="12"/>
    <row r="878" s="21" customFormat="1" ht="12"/>
    <row r="879" s="21" customFormat="1" ht="12"/>
    <row r="880" s="21" customFormat="1" ht="12"/>
    <row r="881" s="21" customFormat="1" ht="12"/>
    <row r="882" s="21" customFormat="1" ht="12"/>
    <row r="883" s="21" customFormat="1" ht="12"/>
    <row r="884" s="21" customFormat="1" ht="12"/>
    <row r="885" s="21" customFormat="1" ht="12"/>
    <row r="886" s="21" customFormat="1" ht="12"/>
    <row r="887" s="21" customFormat="1" ht="12"/>
    <row r="888" s="21" customFormat="1" ht="12"/>
    <row r="889" s="21" customFormat="1" ht="12"/>
    <row r="890" s="21" customFormat="1" ht="12"/>
    <row r="891" s="21" customFormat="1" ht="12"/>
    <row r="892" s="21" customFormat="1" ht="12"/>
    <row r="893" s="21" customFormat="1" ht="12"/>
    <row r="894" s="21" customFormat="1" ht="12"/>
    <row r="895" s="21" customFormat="1" ht="12"/>
    <row r="896" s="21" customFormat="1" ht="12"/>
    <row r="897" s="21" customFormat="1" ht="12"/>
    <row r="898" s="21" customFormat="1" ht="12"/>
    <row r="899" s="21" customFormat="1" ht="12"/>
    <row r="900" s="21" customFormat="1" ht="12"/>
    <row r="901" s="21" customFormat="1" ht="12"/>
    <row r="902" s="21" customFormat="1" ht="12"/>
    <row r="903" s="21" customFormat="1" ht="12"/>
    <row r="904" s="21" customFormat="1" ht="12"/>
    <row r="905" s="21" customFormat="1" ht="12"/>
    <row r="906" s="21" customFormat="1" ht="12"/>
    <row r="907" s="21" customFormat="1" ht="12"/>
    <row r="908" s="21" customFormat="1" ht="12"/>
    <row r="909" s="21" customFormat="1" ht="12"/>
    <row r="910" s="21" customFormat="1" ht="12"/>
    <row r="911" s="21" customFormat="1" ht="12"/>
    <row r="912" s="21" customFormat="1" ht="12"/>
    <row r="913" s="21" customFormat="1" ht="12"/>
    <row r="914" s="21" customFormat="1" ht="12"/>
    <row r="915" s="21" customFormat="1" ht="12"/>
    <row r="916" s="21" customFormat="1" ht="12"/>
    <row r="917" s="21" customFormat="1" ht="12"/>
    <row r="918" s="21" customFormat="1" ht="12"/>
    <row r="919" s="21" customFormat="1" ht="12"/>
    <row r="920" s="21" customFormat="1" ht="12"/>
    <row r="921" s="21" customFormat="1" ht="12"/>
    <row r="922" s="21" customFormat="1" ht="12"/>
    <row r="923" s="21" customFormat="1" ht="12"/>
    <row r="924" s="21" customFormat="1" ht="12"/>
    <row r="925" s="21" customFormat="1" ht="12"/>
    <row r="926" s="21" customFormat="1" ht="12"/>
    <row r="927" s="21" customFormat="1" ht="12"/>
    <row r="928" s="21" customFormat="1" ht="12"/>
    <row r="929" s="21" customFormat="1" ht="12"/>
    <row r="930" s="21" customFormat="1" ht="12"/>
    <row r="931" s="21" customFormat="1" ht="12"/>
    <row r="932" s="21" customFormat="1" ht="12"/>
    <row r="933" s="21" customFormat="1" ht="12"/>
    <row r="934" s="21" customFormat="1" ht="12"/>
    <row r="935" s="21" customFormat="1" ht="12"/>
    <row r="936" s="21" customFormat="1" ht="12"/>
    <row r="937" s="21" customFormat="1" ht="12"/>
    <row r="938" s="21" customFormat="1" ht="12"/>
    <row r="939" s="21" customFormat="1" ht="12"/>
    <row r="940" s="21" customFormat="1" ht="12"/>
    <row r="941" s="21" customFormat="1" ht="12"/>
    <row r="942" s="21" customFormat="1" ht="12"/>
    <row r="943" s="21" customFormat="1" ht="12"/>
    <row r="944" s="21" customFormat="1" ht="12"/>
    <row r="945" s="21" customFormat="1" ht="12"/>
    <row r="946" s="21" customFormat="1" ht="12"/>
    <row r="947" s="21" customFormat="1" ht="12"/>
    <row r="948" s="21" customFormat="1" ht="12"/>
    <row r="949" s="21" customFormat="1" ht="12"/>
    <row r="950" s="21" customFormat="1" ht="12"/>
    <row r="951" s="21" customFormat="1" ht="12"/>
    <row r="952" s="21" customFormat="1" ht="12"/>
    <row r="953" s="21" customFormat="1" ht="12"/>
    <row r="954" s="21" customFormat="1" ht="12"/>
    <row r="955" s="21" customFormat="1" ht="12"/>
    <row r="956" s="21" customFormat="1" ht="12"/>
    <row r="957" s="21" customFormat="1" ht="12"/>
    <row r="958" s="21" customFormat="1" ht="12"/>
    <row r="959" s="21" customFormat="1" ht="12"/>
    <row r="960" s="21" customFormat="1" ht="12"/>
    <row r="961" s="21" customFormat="1" ht="12"/>
    <row r="962" s="21" customFormat="1" ht="12"/>
    <row r="963" s="21" customFormat="1" ht="12"/>
    <row r="964" s="21" customFormat="1" ht="12"/>
    <row r="965" s="21" customFormat="1" ht="12"/>
    <row r="966" s="21" customFormat="1" ht="12"/>
    <row r="967" s="21" customFormat="1" ht="12"/>
    <row r="968" s="21" customFormat="1" ht="12"/>
    <row r="969" s="21" customFormat="1" ht="12"/>
    <row r="970" s="21" customFormat="1" ht="12"/>
    <row r="971" s="21" customFormat="1" ht="12"/>
    <row r="972" s="21" customFormat="1" ht="12"/>
    <row r="973" s="21" customFormat="1" ht="12"/>
    <row r="974" s="21" customFormat="1" ht="12"/>
    <row r="975" s="21" customFormat="1" ht="12"/>
    <row r="976" s="21" customFormat="1" ht="12"/>
    <row r="977" s="21" customFormat="1" ht="12"/>
    <row r="978" s="21" customFormat="1" ht="12"/>
    <row r="979" s="21" customFormat="1" ht="12"/>
    <row r="980" s="21" customFormat="1" ht="12"/>
    <row r="981" s="21" customFormat="1" ht="12"/>
    <row r="982" s="21" customFormat="1" ht="12"/>
    <row r="983" s="21" customFormat="1" ht="12"/>
    <row r="984" s="21" customFormat="1" ht="12"/>
    <row r="985" s="21" customFormat="1" ht="12"/>
    <row r="986" s="21" customFormat="1" ht="12"/>
    <row r="987" s="21" customFormat="1" ht="12"/>
    <row r="988" s="21" customFormat="1" ht="12"/>
    <row r="989" s="21" customFormat="1" ht="12"/>
    <row r="990" s="21" customFormat="1" ht="12"/>
    <row r="991" s="21" customFormat="1" ht="12"/>
    <row r="992" s="21" customFormat="1" ht="12"/>
    <row r="993" s="21" customFormat="1" ht="12"/>
    <row r="994" s="21" customFormat="1" ht="12"/>
    <row r="995" s="21" customFormat="1" ht="12"/>
    <row r="996" s="21" customFormat="1" ht="12"/>
    <row r="997" s="21" customFormat="1" ht="12"/>
    <row r="998" s="21" customFormat="1" ht="12"/>
    <row r="999" s="21" customFormat="1" ht="12"/>
    <row r="1000" s="21" customFormat="1" ht="12"/>
    <row r="1001" s="21" customFormat="1" ht="12"/>
    <row r="1002" s="21" customFormat="1" ht="12"/>
    <row r="1003" s="21" customFormat="1" ht="12"/>
    <row r="1004" s="21" customFormat="1" ht="12"/>
    <row r="1005" s="21" customFormat="1" ht="12"/>
    <row r="1006" s="21" customFormat="1" ht="12"/>
    <row r="1007" s="21" customFormat="1" ht="12"/>
    <row r="1008" s="21" customFormat="1" ht="12"/>
    <row r="1009" s="21" customFormat="1" ht="12"/>
    <row r="1010" s="21" customFormat="1" ht="12"/>
    <row r="1011" s="21" customFormat="1" ht="12"/>
    <row r="1012" s="21" customFormat="1" ht="12"/>
    <row r="1013" s="21" customFormat="1" ht="12"/>
    <row r="1014" s="21" customFormat="1" ht="12"/>
    <row r="1015" s="21" customFormat="1" ht="12"/>
    <row r="1016" s="21" customFormat="1" ht="12"/>
    <row r="1017" s="21" customFormat="1" ht="12"/>
    <row r="1018" s="21" customFormat="1" ht="12"/>
    <row r="1019" s="21" customFormat="1" ht="12"/>
    <row r="1020" s="21" customFormat="1" ht="12"/>
    <row r="1021" s="21" customFormat="1" ht="12"/>
    <row r="1022" s="21" customFormat="1" ht="12"/>
    <row r="1023" s="21" customFormat="1" ht="12"/>
    <row r="1024" s="21" customFormat="1" ht="12"/>
    <row r="1025" s="21" customFormat="1" ht="12"/>
    <row r="1026" s="21" customFormat="1" ht="12"/>
    <row r="1027" s="21" customFormat="1" ht="12"/>
    <row r="1028" s="21" customFormat="1" ht="12"/>
    <row r="1029" s="21" customFormat="1" ht="12"/>
    <row r="1030" s="21" customFormat="1" ht="12"/>
    <row r="1031" s="21" customFormat="1" ht="12"/>
    <row r="1032" s="21" customFormat="1" ht="12"/>
    <row r="1033" s="21" customFormat="1" ht="12"/>
    <row r="1034" s="21" customFormat="1" ht="12"/>
    <row r="1035" s="21" customFormat="1" ht="12"/>
    <row r="1036" s="21" customFormat="1" ht="12"/>
    <row r="1037" s="21" customFormat="1" ht="12"/>
    <row r="1038" s="21" customFormat="1" ht="12"/>
    <row r="1039" s="21" customFormat="1" ht="12"/>
    <row r="1040" s="21" customFormat="1" ht="12"/>
    <row r="1041" s="21" customFormat="1" ht="12"/>
    <row r="1042" s="21" customFormat="1" ht="12"/>
    <row r="1043" s="21" customFormat="1" ht="12"/>
    <row r="1044" s="21" customFormat="1" ht="12"/>
    <row r="1045" s="21" customFormat="1" ht="12"/>
    <row r="1046" s="21" customFormat="1" ht="12"/>
    <row r="1047" s="21" customFormat="1" ht="12"/>
    <row r="1048" s="21" customFormat="1" ht="12"/>
    <row r="1049" s="21" customFormat="1" ht="12"/>
    <row r="1050" s="21" customFormat="1" ht="12"/>
    <row r="1051" s="21" customFormat="1" ht="12"/>
    <row r="1052" s="21" customFormat="1" ht="12"/>
    <row r="1053" s="21" customFormat="1" ht="12"/>
    <row r="1054" s="21" customFormat="1" ht="12"/>
    <row r="1055" s="21" customFormat="1" ht="12"/>
    <row r="1056" s="21" customFormat="1" ht="12"/>
    <row r="1057" s="21" customFormat="1" ht="12"/>
    <row r="1058" s="21" customFormat="1" ht="12"/>
    <row r="1059" s="21" customFormat="1" ht="12"/>
    <row r="1060" s="21" customFormat="1" ht="12"/>
    <row r="1061" s="21" customFormat="1" ht="12"/>
    <row r="1062" s="21" customFormat="1" ht="12"/>
    <row r="1063" s="21" customFormat="1" ht="12"/>
    <row r="1064" s="21" customFormat="1" ht="12"/>
    <row r="1065" s="21" customFormat="1" ht="12"/>
    <row r="1066" s="21" customFormat="1" ht="12"/>
    <row r="1067" s="21" customFormat="1" ht="12"/>
    <row r="1068" s="21" customFormat="1" ht="12"/>
    <row r="1069" s="21" customFormat="1" ht="12"/>
    <row r="1070" s="21" customFormat="1" ht="12"/>
    <row r="1071" s="21" customFormat="1" ht="12"/>
    <row r="1072" s="21" customFormat="1" ht="12"/>
    <row r="1073" s="21" customFormat="1" ht="12"/>
    <row r="1074" s="21" customFormat="1" ht="12"/>
    <row r="1075" s="21" customFormat="1" ht="12"/>
    <row r="1076" s="21" customFormat="1" ht="12"/>
    <row r="1077" s="21" customFormat="1" ht="12"/>
    <row r="1078" s="21" customFormat="1" ht="12"/>
    <row r="1079" s="21" customFormat="1" ht="12"/>
    <row r="1080" s="21" customFormat="1" ht="12"/>
    <row r="1081" s="21" customFormat="1" ht="12"/>
    <row r="1082" s="21" customFormat="1" ht="12"/>
    <row r="1083" s="21" customFormat="1" ht="12"/>
    <row r="1084" s="21" customFormat="1" ht="12"/>
    <row r="1085" s="21" customFormat="1" ht="12"/>
    <row r="1086" s="21" customFormat="1" ht="12"/>
    <row r="1087" s="21" customFormat="1" ht="12"/>
    <row r="1088" s="21" customFormat="1" ht="12"/>
    <row r="1089" s="21" customFormat="1" ht="12"/>
    <row r="1090" s="21" customFormat="1" ht="12"/>
    <row r="1091" s="21" customFormat="1" ht="12"/>
    <row r="1092" s="21" customFormat="1" ht="12"/>
    <row r="1093" s="21" customFormat="1" ht="12"/>
    <row r="1094" s="21" customFormat="1" ht="12"/>
    <row r="1095" s="21" customFormat="1" ht="12"/>
    <row r="1096" s="21" customFormat="1" ht="12"/>
    <row r="1097" s="21" customFormat="1" ht="12"/>
    <row r="1098" s="21" customFormat="1" ht="12"/>
    <row r="1099" s="21" customFormat="1" ht="12"/>
    <row r="1100" s="21" customFormat="1" ht="12"/>
    <row r="1101" s="21" customFormat="1" ht="12"/>
    <row r="1102" s="21" customFormat="1" ht="12"/>
    <row r="1103" s="21" customFormat="1" ht="12"/>
    <row r="1104" s="21" customFormat="1" ht="12"/>
    <row r="1105" s="21" customFormat="1" ht="12"/>
    <row r="1106" s="21" customFormat="1" ht="12"/>
    <row r="1107" s="21" customFormat="1" ht="12"/>
    <row r="1108" s="21" customFormat="1" ht="12"/>
    <row r="1109" s="21" customFormat="1" ht="12"/>
    <row r="1110" s="21" customFormat="1" ht="12"/>
    <row r="1111" s="21" customFormat="1" ht="12"/>
    <row r="1112" s="21" customFormat="1" ht="12"/>
    <row r="1113" s="21" customFormat="1" ht="12"/>
    <row r="1114" s="21" customFormat="1" ht="12"/>
    <row r="1115" s="21" customFormat="1" ht="12"/>
    <row r="1116" s="21" customFormat="1" ht="12"/>
    <row r="1117" s="21" customFormat="1" ht="12"/>
    <row r="1118" s="21" customFormat="1" ht="12"/>
    <row r="1119" s="21" customFormat="1" ht="12"/>
    <row r="1120" s="21" customFormat="1" ht="12"/>
    <row r="1121" s="21" customFormat="1" ht="12"/>
    <row r="1122" s="21" customFormat="1" ht="12"/>
    <row r="1123" s="21" customFormat="1" ht="12"/>
    <row r="1124" s="21" customFormat="1" ht="12"/>
    <row r="1125" s="21" customFormat="1" ht="12"/>
    <row r="1126" s="21" customFormat="1" ht="12"/>
    <row r="1127" s="21" customFormat="1" ht="12"/>
    <row r="1128" s="21" customFormat="1" ht="12"/>
    <row r="1129" s="21" customFormat="1" ht="12"/>
    <row r="1130" s="21" customFormat="1" ht="12"/>
    <row r="1131" s="21" customFormat="1" ht="12"/>
    <row r="1132" s="21" customFormat="1" ht="12"/>
    <row r="1133" s="21" customFormat="1" ht="12"/>
    <row r="1134" s="21" customFormat="1" ht="12"/>
    <row r="1135" s="21" customFormat="1" ht="12"/>
    <row r="1136" s="21" customFormat="1" ht="12"/>
    <row r="1137" s="21" customFormat="1" ht="12"/>
    <row r="1138" s="21" customFormat="1" ht="12"/>
    <row r="1139" s="21" customFormat="1" ht="12"/>
    <row r="1140" s="21" customFormat="1" ht="12"/>
    <row r="1141" s="21" customFormat="1" ht="12"/>
    <row r="1142" s="21" customFormat="1" ht="12"/>
    <row r="1143" s="21" customFormat="1" ht="12"/>
    <row r="1144" s="21" customFormat="1" ht="12"/>
    <row r="1145" s="21" customFormat="1" ht="12"/>
    <row r="1146" s="21" customFormat="1" ht="12"/>
    <row r="1147" s="21" customFormat="1" ht="12"/>
    <row r="1148" s="21" customFormat="1" ht="12"/>
    <row r="1149" s="21" customFormat="1" ht="12"/>
    <row r="1150" s="21" customFormat="1" ht="12"/>
    <row r="1151" s="21" customFormat="1" ht="12"/>
    <row r="1152" s="21" customFormat="1" ht="12"/>
    <row r="1153" s="21" customFormat="1" ht="12"/>
    <row r="1154" s="21" customFormat="1" ht="12"/>
    <row r="1155" s="21" customFormat="1" ht="12"/>
    <row r="1156" s="21" customFormat="1" ht="12"/>
    <row r="1157" s="21" customFormat="1" ht="12"/>
    <row r="1158" s="21" customFormat="1" ht="12"/>
    <row r="1159" s="21" customFormat="1" ht="12"/>
    <row r="1160" s="21" customFormat="1" ht="12"/>
    <row r="1161" s="21" customFormat="1" ht="12"/>
    <row r="1162" s="21" customFormat="1" ht="12"/>
    <row r="1163" s="21" customFormat="1" ht="12"/>
    <row r="1164" s="21" customFormat="1" ht="12"/>
    <row r="1165" s="21" customFormat="1" ht="12"/>
    <row r="1166" s="21" customFormat="1" ht="12"/>
    <row r="1167" s="21" customFormat="1" ht="12"/>
    <row r="1168" s="21" customFormat="1" ht="12"/>
    <row r="1169" s="21" customFormat="1" ht="12"/>
    <row r="1170" s="21" customFormat="1" ht="12"/>
    <row r="1171" s="21" customFormat="1" ht="12"/>
    <row r="1172" s="21" customFormat="1" ht="12"/>
    <row r="1173" s="21" customFormat="1" ht="12"/>
    <row r="1174" s="21" customFormat="1" ht="12"/>
    <row r="1175" s="21" customFormat="1" ht="12"/>
    <row r="1176" s="21" customFormat="1" ht="12"/>
    <row r="1177" s="21" customFormat="1" ht="12"/>
    <row r="1178" s="21" customFormat="1" ht="12"/>
    <row r="1179" s="21" customFormat="1" ht="12"/>
    <row r="1180" s="21" customFormat="1" ht="12"/>
    <row r="1181" s="21" customFormat="1" ht="12"/>
    <row r="1182" s="21" customFormat="1" ht="12"/>
    <row r="1183" s="21" customFormat="1" ht="12"/>
    <row r="1184" s="21" customFormat="1" ht="12"/>
    <row r="1185" s="21" customFormat="1" ht="12"/>
    <row r="1186" s="21" customFormat="1" ht="12"/>
    <row r="1187" s="21" customFormat="1" ht="12"/>
    <row r="1188" s="21" customFormat="1" ht="12"/>
    <row r="1189" s="21" customFormat="1" ht="12"/>
    <row r="1190" s="21" customFormat="1" ht="12"/>
    <row r="1191" s="21" customFormat="1" ht="12"/>
    <row r="1192" s="21" customFormat="1" ht="12"/>
    <row r="1193" s="21" customFormat="1" ht="12"/>
    <row r="1194" s="21" customFormat="1" ht="12"/>
    <row r="1195" s="21" customFormat="1" ht="12"/>
    <row r="1196" s="21" customFormat="1" ht="12"/>
    <row r="1197" s="21" customFormat="1" ht="12"/>
    <row r="1198" s="21" customFormat="1" ht="12"/>
    <row r="1199" s="21" customFormat="1" ht="12"/>
    <row r="1200" s="21" customFormat="1" ht="12"/>
    <row r="1201" s="21" customFormat="1" ht="12"/>
    <row r="1202" s="21" customFormat="1" ht="12"/>
    <row r="1203" s="21" customFormat="1" ht="12"/>
    <row r="1204" s="21" customFormat="1" ht="12"/>
    <row r="1205" s="21" customFormat="1" ht="12"/>
    <row r="1206" s="21" customFormat="1" ht="12"/>
    <row r="1207" s="21" customFormat="1" ht="12"/>
    <row r="1208" s="21" customFormat="1" ht="12"/>
    <row r="1209" s="21" customFormat="1" ht="12"/>
    <row r="1210" s="21" customFormat="1" ht="12"/>
    <row r="1211" s="21" customFormat="1" ht="12"/>
    <row r="1212" s="21" customFormat="1" ht="12"/>
    <row r="1213" s="21" customFormat="1" ht="12"/>
    <row r="1214" s="21" customFormat="1" ht="12"/>
    <row r="1215" s="21" customFormat="1" ht="12"/>
    <row r="1216" s="21" customFormat="1" ht="12"/>
    <row r="1217" s="21" customFormat="1" ht="12"/>
    <row r="1218" s="21" customFormat="1" ht="12"/>
    <row r="1219" s="21" customFormat="1" ht="12"/>
    <row r="1220" s="21" customFormat="1" ht="12"/>
    <row r="1221" s="21" customFormat="1" ht="12"/>
    <row r="1222" s="21" customFormat="1" ht="12"/>
    <row r="1223" s="21" customFormat="1" ht="12"/>
    <row r="1224" s="21" customFormat="1" ht="12"/>
    <row r="1225" s="21" customFormat="1" ht="12"/>
    <row r="1226" s="21" customFormat="1" ht="12"/>
    <row r="1227" s="21" customFormat="1" ht="12"/>
    <row r="1228" s="21" customFormat="1" ht="12"/>
    <row r="1229" s="21" customFormat="1" ht="12"/>
    <row r="1230" s="21" customFormat="1" ht="12"/>
    <row r="1231" s="21" customFormat="1" ht="12"/>
    <row r="1232" s="21" customFormat="1" ht="12"/>
    <row r="1233" s="21" customFormat="1" ht="12"/>
    <row r="1234" s="21" customFormat="1" ht="12"/>
    <row r="1235" s="21" customFormat="1" ht="12"/>
    <row r="1236" s="21" customFormat="1" ht="12"/>
    <row r="1237" s="21" customFormat="1" ht="12"/>
    <row r="1238" s="21" customFormat="1" ht="12"/>
    <row r="1239" s="21" customFormat="1" ht="12"/>
    <row r="1240" s="21" customFormat="1" ht="12"/>
    <row r="1241" s="21" customFormat="1" ht="12"/>
    <row r="1242" s="21" customFormat="1" ht="12"/>
    <row r="1243" s="21" customFormat="1" ht="12"/>
    <row r="1244" s="21" customFormat="1" ht="12"/>
    <row r="1245" s="21" customFormat="1" ht="12"/>
    <row r="1246" s="21" customFormat="1" ht="12"/>
    <row r="1247" s="21" customFormat="1" ht="12"/>
    <row r="1248" s="21" customFormat="1" ht="12"/>
    <row r="1249" s="21" customFormat="1" ht="12"/>
    <row r="1250" s="21" customFormat="1" ht="12"/>
    <row r="1251" s="21" customFormat="1" ht="12"/>
    <row r="1252" s="21" customFormat="1" ht="12"/>
    <row r="1253" s="21" customFormat="1" ht="12"/>
    <row r="1254" s="21" customFormat="1" ht="12"/>
    <row r="1255" s="21" customFormat="1" ht="12"/>
    <row r="1256" s="21" customFormat="1" ht="12"/>
    <row r="1257" s="21" customFormat="1" ht="12"/>
    <row r="1258" s="21" customFormat="1" ht="12"/>
    <row r="1259" s="21" customFormat="1" ht="12"/>
    <row r="1260" s="21" customFormat="1" ht="12"/>
    <row r="1261" s="21" customFormat="1" ht="12"/>
    <row r="1262" s="21" customFormat="1" ht="12"/>
    <row r="1263" s="21" customFormat="1" ht="12"/>
    <row r="1264" s="21" customFormat="1" ht="12"/>
    <row r="1265" s="21" customFormat="1" ht="12"/>
    <row r="1266" s="21" customFormat="1" ht="12"/>
  </sheetData>
  <sheetProtection password="C75A" sheet="1"/>
  <mergeCells count="41">
    <mergeCell ref="B3:M3"/>
    <mergeCell ref="B4:M4"/>
    <mergeCell ref="E17:F17"/>
    <mergeCell ref="E31:F31"/>
    <mergeCell ref="G7:H7"/>
    <mergeCell ref="K7:L7"/>
    <mergeCell ref="K10:L10"/>
    <mergeCell ref="R29:T29"/>
    <mergeCell ref="R30:T30"/>
    <mergeCell ref="R43:S43"/>
    <mergeCell ref="R41:S41"/>
    <mergeCell ref="R42:S42"/>
    <mergeCell ref="R31:T31"/>
    <mergeCell ref="R32:T32"/>
    <mergeCell ref="N107:N109"/>
    <mergeCell ref="B112:C112"/>
    <mergeCell ref="B78:M79"/>
    <mergeCell ref="N66:N67"/>
    <mergeCell ref="N103:N105"/>
    <mergeCell ref="J85:M85"/>
    <mergeCell ref="B94:M97"/>
    <mergeCell ref="N70:N74"/>
    <mergeCell ref="N75:N76"/>
    <mergeCell ref="N78:N79"/>
    <mergeCell ref="K39:L39"/>
    <mergeCell ref="J117:M118"/>
    <mergeCell ref="J84:M84"/>
    <mergeCell ref="J116:M116"/>
    <mergeCell ref="J115:M115"/>
    <mergeCell ref="B107:M109"/>
    <mergeCell ref="B75:M76"/>
    <mergeCell ref="E32:G32"/>
    <mergeCell ref="E33:F33"/>
    <mergeCell ref="B103:M105"/>
    <mergeCell ref="DR7:DV10"/>
    <mergeCell ref="H35:I35"/>
    <mergeCell ref="B56:M62"/>
    <mergeCell ref="B99:M101"/>
    <mergeCell ref="B42:M44"/>
    <mergeCell ref="B70:M74"/>
    <mergeCell ref="B66:M68"/>
  </mergeCells>
  <conditionalFormatting sqref="G39">
    <cfRule type="cellIs" priority="2" dxfId="0" operator="equal" stopIfTrue="1">
      <formula>$O$39</formula>
    </cfRule>
  </conditionalFormatting>
  <conditionalFormatting sqref="K39:L39">
    <cfRule type="cellIs" priority="3" dxfId="0" operator="equal" stopIfTrue="1">
      <formula>$P$39</formula>
    </cfRule>
  </conditionalFormatting>
  <conditionalFormatting sqref="G7:H7">
    <cfRule type="cellIs" priority="1" dxfId="0" operator="equal" stopIfTrue="1">
      <formula>$Q$4</formula>
    </cfRule>
  </conditionalFormatting>
  <dataValidations count="10">
    <dataValidation type="date" operator="greaterThan" allowBlank="1" showInputMessage="1" showErrorMessage="1" prompt="Kérjük &quot;2000.01.01&quot; formátumban megadni." error="A kockázatviselés kezdete legkorábban az ajánlat biztosítóhoz történő beérkezését követő nap 0. órája lehet.&#10;Kérjük javítani!" sqref="E22">
      <formula1>R22</formula1>
    </dataValidation>
    <dataValidation type="list" allowBlank="1" showInputMessage="1" showErrorMessage="1" sqref="E39">
      <formula1>$R$10:$R$11</formula1>
    </dataValidation>
    <dataValidation type="whole" allowBlank="1" showInputMessage="1" showErrorMessage="1" sqref="G39">
      <formula1>1</formula1>
      <formula2>100</formula2>
    </dataValidation>
    <dataValidation type="whole" allowBlank="1" showInputMessage="1" showErrorMessage="1" sqref="K39:L39">
      <formula1>1</formula1>
      <formula2>100000000</formula2>
    </dataValidation>
    <dataValidation type="list" allowBlank="1" showInputMessage="1" showErrorMessage="1" sqref="E34">
      <formula1>$X$15:$X$17</formula1>
    </dataValidation>
    <dataValidation type="list" allowBlank="1" showInputMessage="1" showErrorMessage="1" sqref="E32:G32">
      <formula1>$X$29:$X$32</formula1>
    </dataValidation>
    <dataValidation type="list" allowBlank="1" showInputMessage="1" showErrorMessage="1" sqref="E33:F33">
      <formula1>$X$41:$X$43</formula1>
    </dataValidation>
    <dataValidation type="whole" allowBlank="1" showInputMessage="1" showErrorMessage="1" error="100 M Ft feletti árbevétel esetén csak egyedi ajánlat kiadása lehetséges.&#10;" sqref="E31:F31">
      <formula1>1</formula1>
      <formula2>1000000000000</formula2>
    </dataValidation>
    <dataValidation type="textLength" allowBlank="1" showInputMessage="1" showErrorMessage="1" sqref="G7">
      <formula1>1</formula1>
      <formula2>15</formula2>
    </dataValidation>
    <dataValidation type="list" allowBlank="1" showInputMessage="1" showErrorMessage="1" sqref="E7">
      <formula1>$U$15:$U$17</formula1>
    </dataValidation>
  </dataValidations>
  <printOptions/>
  <pageMargins left="0" right="0" top="0" bottom="0" header="0" footer="0"/>
  <pageSetup blackAndWhite="1" horizontalDpi="600" verticalDpi="600" orientation="portrait" paperSize="9" r:id="rId2"/>
  <headerFooter alignWithMargins="0">
    <oddFooter>&amp;C&amp;"Arial,Dőlt"&amp;8&amp;P/&amp;N oldal&amp;R&amp;"Arial,Dőlt"&amp;8&amp;D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UNIQA Biztosító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vatufero</dc:creator>
  <cp:keywords/>
  <dc:description/>
  <cp:lastModifiedBy>vatufero</cp:lastModifiedBy>
  <cp:lastPrinted>2017-02-14T07:45:21Z</cp:lastPrinted>
  <dcterms:created xsi:type="dcterms:W3CDTF">2017-01-05T11:12:14Z</dcterms:created>
  <dcterms:modified xsi:type="dcterms:W3CDTF">2017-02-14T08:44:31Z</dcterms:modified>
  <cp:category/>
  <cp:version/>
  <cp:contentType/>
  <cp:contentStatus/>
</cp:coreProperties>
</file>