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11" lockStructure="1"/>
  <bookViews>
    <workbookView xWindow="-75" yWindow="30" windowWidth="14415" windowHeight="13035"/>
  </bookViews>
  <sheets>
    <sheet name="Adatközlő" sheetId="1" r:id="rId1"/>
    <sheet name="Nyilatkozatok" sheetId="4" r:id="rId2"/>
    <sheet name="Paramétertábla" sheetId="3" state="hidden" r:id="rId3"/>
  </sheets>
  <definedNames>
    <definedName name="_xlnm.Print_Area" localSheetId="0">Adatközlő!$A$1:$Q$65</definedName>
  </definedNames>
  <calcPr calcId="145621"/>
</workbook>
</file>

<file path=xl/calcChain.xml><?xml version="1.0" encoding="utf-8"?>
<calcChain xmlns="http://schemas.openxmlformats.org/spreadsheetml/2006/main">
  <c r="J43" i="1" l="1"/>
  <c r="A42" i="1"/>
  <c r="A52" i="1"/>
  <c r="D64" i="1" s="1"/>
  <c r="B49" i="1"/>
  <c r="B48" i="1"/>
  <c r="A47" i="1"/>
  <c r="K49" i="1" s="1"/>
  <c r="J39" i="1"/>
  <c r="J45" i="1" s="1"/>
  <c r="G39" i="1"/>
  <c r="A39" i="1"/>
  <c r="J47" i="1" s="1"/>
  <c r="E42" i="1"/>
  <c r="J28" i="1"/>
  <c r="J29" i="1" s="1"/>
  <c r="A41" i="1" l="1"/>
  <c r="J42" i="1"/>
  <c r="J40" i="1"/>
  <c r="J44" i="1"/>
  <c r="A40" i="1"/>
  <c r="J41" i="1"/>
  <c r="M64" i="1"/>
  <c r="A59" i="1"/>
  <c r="A62" i="1"/>
  <c r="B50" i="1"/>
  <c r="K50" i="1"/>
  <c r="K48" i="1"/>
  <c r="A66" i="4"/>
  <c r="B52" i="4"/>
  <c r="B35" i="4"/>
  <c r="I7" i="4"/>
  <c r="I6" i="4"/>
  <c r="I5" i="4"/>
  <c r="I4" i="4"/>
  <c r="I3" i="4"/>
  <c r="I2" i="4"/>
  <c r="G26" i="1" l="1"/>
  <c r="A26" i="1" s="1"/>
  <c r="J37" i="1" l="1"/>
  <c r="J36" i="1" l="1"/>
  <c r="J33" i="1"/>
  <c r="J34" i="1"/>
  <c r="J30" i="1"/>
  <c r="J35" i="1"/>
  <c r="J31" i="1"/>
  <c r="D7" i="1" l="1"/>
  <c r="A63" i="4" s="1"/>
  <c r="E2" i="3"/>
  <c r="E1" i="3"/>
  <c r="A28" i="1"/>
  <c r="A13" i="1"/>
  <c r="A15" i="1" s="1"/>
  <c r="A27" i="1" l="1"/>
  <c r="A34" i="1" s="1"/>
  <c r="A22" i="1"/>
  <c r="A18" i="1"/>
  <c r="C18" i="1" s="1"/>
  <c r="A21" i="1"/>
  <c r="A17" i="1"/>
  <c r="A24" i="1"/>
  <c r="A20" i="1"/>
  <c r="A16" i="1"/>
  <c r="A23" i="1"/>
  <c r="A19" i="1"/>
  <c r="J13" i="1"/>
  <c r="B2" i="3"/>
  <c r="G14" i="1"/>
  <c r="B1" i="3"/>
  <c r="A36" i="1" l="1"/>
  <c r="A29" i="1"/>
  <c r="A33" i="1"/>
  <c r="A31" i="1"/>
  <c r="A30" i="1"/>
  <c r="A32" i="1"/>
  <c r="J20" i="1"/>
  <c r="J21" i="1"/>
  <c r="J14" i="1"/>
  <c r="J22" i="1"/>
  <c r="J16" i="1"/>
  <c r="J15" i="1"/>
  <c r="J18" i="1"/>
  <c r="J23" i="1"/>
  <c r="J24" i="1"/>
  <c r="J19" i="1"/>
  <c r="J26" i="1" l="1"/>
  <c r="J25" i="1"/>
</calcChain>
</file>

<file path=xl/sharedStrings.xml><?xml version="1.0" encoding="utf-8"?>
<sst xmlns="http://schemas.openxmlformats.org/spreadsheetml/2006/main" count="83" uniqueCount="47">
  <si>
    <t>Vezetéknév</t>
  </si>
  <si>
    <t>Anyja születési neve</t>
  </si>
  <si>
    <t>Levelezési cím</t>
  </si>
  <si>
    <t>Telefon/mobiltelefon</t>
  </si>
  <si>
    <t>E-mail</t>
  </si>
  <si>
    <t>Utónév</t>
  </si>
  <si>
    <t>Lakhely</t>
  </si>
  <si>
    <t>Közvetítő kód:</t>
  </si>
  <si>
    <t>Adatközlő</t>
  </si>
  <si>
    <t>Azonosító:</t>
  </si>
  <si>
    <t>Prémium VIP csomag</t>
  </si>
  <si>
    <t>Akciókód</t>
  </si>
  <si>
    <t>Kuponkód</t>
  </si>
  <si>
    <t>Születési idő</t>
  </si>
  <si>
    <t>Születési hely</t>
  </si>
  <si>
    <t>Mobiltelefon</t>
  </si>
  <si>
    <t>Biztosított természetes személy</t>
  </si>
  <si>
    <t>Szerződő természetes személy</t>
  </si>
  <si>
    <t>Cégnév</t>
  </si>
  <si>
    <t>Cégforma</t>
  </si>
  <si>
    <t>Székhely</t>
  </si>
  <si>
    <t>Adószám</t>
  </si>
  <si>
    <t xml:space="preserve"> </t>
  </si>
  <si>
    <t>Szerződő jogi személy</t>
  </si>
  <si>
    <t>q</t>
  </si>
  <si>
    <t>születési idő</t>
  </si>
  <si>
    <t>Adószsám</t>
  </si>
  <si>
    <t>Születési hely, idő</t>
  </si>
  <si>
    <t>Töltsd ki ezeket a mezőket:</t>
  </si>
  <si>
    <t>Anyja neve</t>
  </si>
  <si>
    <t>Biztosításközvetítő neve</t>
  </si>
  <si>
    <t>Neve*:</t>
  </si>
  <si>
    <t>Születési ideje*:</t>
  </si>
  <si>
    <t>Anyja neve*:</t>
  </si>
  <si>
    <t>E-mail címe*:</t>
  </si>
  <si>
    <t>Telefonszáma*:</t>
  </si>
  <si>
    <t>*A csillaggal jelölt mezők megadása kötelező</t>
  </si>
  <si>
    <t>Születési helye*:</t>
  </si>
  <si>
    <t>NYILATKOZAT Adatkezelésre</t>
  </si>
  <si>
    <t>Dátum:</t>
  </si>
  <si>
    <t>Szerződő</t>
  </si>
  <si>
    <t>NYILATKOZAT Adatmentésre</t>
  </si>
  <si>
    <t xml:space="preserve">UNIQABiztosító Zrt., 1134 Budapest, Róbert Károly krt. 70-74. </t>
  </si>
  <si>
    <t>Telefon: +36 1 5445-555 - Telefax: +36 1 2386-060 - Internet: www.uniqa.hu - E-mail: info@uniqa.hu</t>
  </si>
  <si>
    <t>UNIQA HomeGuard lakásbiztosítás egyedi ajánlatkéréshez</t>
  </si>
  <si>
    <r>
      <t>Az UNIQA Biztosító Zrt. (továbbiakban: a</t>
    </r>
    <r>
      <rPr>
        <b/>
        <sz val="7.5"/>
        <color theme="1"/>
        <rFont val="Arial"/>
        <family val="2"/>
        <charset val="238"/>
      </rPr>
      <t xml:space="preserve"> "Biztosító"</t>
    </r>
    <r>
      <rPr>
        <sz val="7.5"/>
        <color theme="1"/>
        <rFont val="Arial"/>
        <family val="2"/>
        <charset val="238"/>
      </rPr>
      <t xml:space="preserve">) </t>
    </r>
    <r>
      <rPr>
        <b/>
        <sz val="7.5"/>
        <color theme="1"/>
        <rFont val="Arial"/>
        <family val="2"/>
        <charset val="238"/>
      </rPr>
      <t>adatkezelésével kapcsolatos részletes tájékoztatást a</t>
    </r>
    <r>
      <rPr>
        <sz val="7.5"/>
        <color theme="1"/>
        <rFont val="Arial"/>
        <family val="2"/>
        <charset val="238"/>
      </rPr>
      <t xml:space="preserve"> </t>
    </r>
    <r>
      <rPr>
        <u/>
        <sz val="7.5"/>
        <color theme="4"/>
        <rFont val="Arial Narrow"/>
        <family val="2"/>
        <charset val="238"/>
      </rPr>
      <t>Biztosítási Feltételek Adatkezelés, Adatvédelem című pontja(i)</t>
    </r>
    <r>
      <rPr>
        <sz val="7.5"/>
        <color theme="1"/>
        <rFont val="Arial"/>
        <family val="2"/>
        <charset val="238"/>
      </rPr>
      <t xml:space="preserve"> tartalmazza.
A</t>
    </r>
    <r>
      <rPr>
        <b/>
        <sz val="7.5"/>
        <color theme="1"/>
        <rFont val="Arial"/>
        <family val="2"/>
        <charset val="238"/>
      </rPr>
      <t xml:space="preserve"> Szerződő</t>
    </r>
    <r>
      <rPr>
        <sz val="7.5"/>
        <color theme="1"/>
        <rFont val="Arial"/>
        <family val="2"/>
        <charset val="238"/>
      </rPr>
      <t xml:space="preserve"> a jelen nyilatkozat megtételével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</t>
    </r>
    <r>
      <rPr>
        <b/>
        <sz val="7.5"/>
        <color theme="1"/>
        <rFont val="Arial"/>
        <family val="2"/>
        <charset val="238"/>
      </rPr>
      <t>tudomásul veszem</t>
    </r>
    <r>
      <rPr>
        <sz val="7.5"/>
        <color theme="1"/>
        <rFont val="Arial"/>
        <family val="2"/>
        <charset val="238"/>
      </rPr>
      <t xml:space="preserve">, hogy a szerződéskötés, vagy a biztosítási szerződés fennállása során megadott valamennyi adat biztosítási
        titoknak minősül.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</t>
    </r>
    <r>
      <rPr>
        <b/>
        <sz val="7.5"/>
        <color theme="1"/>
        <rFont val="Arial"/>
        <family val="2"/>
        <charset val="238"/>
      </rPr>
      <t>kifejezetten hozzájárulok</t>
    </r>
    <r>
      <rPr>
        <sz val="7.5"/>
        <color theme="1"/>
        <rFont val="Arial"/>
        <family val="2"/>
        <charset val="238"/>
      </rPr>
      <t xml:space="preserve">, hogy a szerződéskötés, vagy a biztosítási szerződés fennállása során megadott valamennyi adatot a
        Biztosító Biztosítási Feltételek fent hivatkozott pontjaiban foglaltak szerint továbbítsa;
</t>
    </r>
    <r>
      <rPr>
        <sz val="7.5"/>
        <color theme="1"/>
        <rFont val="Wingdings"/>
        <charset val="2"/>
      </rPr>
      <t>o</t>
    </r>
    <r>
      <rPr>
        <b/>
        <sz val="7.5"/>
        <color theme="1"/>
        <rFont val="Arial"/>
        <family val="2"/>
        <charset val="238"/>
      </rPr>
      <t xml:space="preserve">    felhatalmazást adok</t>
    </r>
    <r>
      <rPr>
        <sz val="7.5"/>
        <color theme="1"/>
        <rFont val="Arial"/>
        <family val="2"/>
        <charset val="238"/>
      </rPr>
      <t xml:space="preserve"> a Biztosítónak a közölt adatok ellenőrzésére;
</t>
    </r>
    <r>
      <rPr>
        <sz val="7.5"/>
        <color theme="1"/>
        <rFont val="Wingdings"/>
        <charset val="2"/>
      </rPr>
      <t xml:space="preserve">o </t>
    </r>
    <r>
      <rPr>
        <b/>
        <sz val="7.5"/>
        <color theme="1"/>
        <rFont val="Arial"/>
        <family val="2"/>
        <charset val="238"/>
      </rPr>
      <t>kijelentem</t>
    </r>
    <r>
      <rPr>
        <sz val="7.5"/>
        <color theme="1"/>
        <rFont val="Arial"/>
        <family val="2"/>
        <charset val="238"/>
      </rPr>
      <t xml:space="preserve">, hogy rendelkezek felhatalmazással a kedvezményezett adatainak megadására, továbbá vállalom az adatvédelmi
        tájékoztatás átadását a kedvezményezett részére.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</t>
    </r>
    <r>
      <rPr>
        <b/>
        <sz val="7.5"/>
        <color theme="1"/>
        <rFont val="Arial"/>
        <family val="2"/>
        <charset val="238"/>
      </rPr>
      <t>kijelentem</t>
    </r>
    <r>
      <rPr>
        <sz val="7.5"/>
        <color theme="1"/>
        <rFont val="Arial"/>
        <family val="2"/>
        <charset val="238"/>
      </rPr>
      <t xml:space="preserve">, hogy a jelen nyilatkozat és a nyilatkozatban foglalt hozzájárulások megadása önkéntesen és megfelelő tájékoztatás
        birtokában történt.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</t>
    </r>
    <r>
      <rPr>
        <b/>
        <sz val="7.5"/>
        <color theme="1"/>
        <rFont val="Arial"/>
        <family val="2"/>
        <charset val="238"/>
      </rPr>
      <t xml:space="preserve">Amennyiben a GDPR szerinti 3. országba történik adattovábbítás, - </t>
    </r>
    <r>
      <rPr>
        <b/>
        <i/>
        <sz val="7.5"/>
        <color theme="1"/>
        <rFont val="Arial"/>
        <family val="2"/>
        <charset val="238"/>
      </rPr>
      <t>a bekövetkezett biztosítási esemény helyszínétől függően</t>
    </r>
    <r>
      <rPr>
        <b/>
        <sz val="7.5"/>
        <color theme="1"/>
        <rFont val="Arial"/>
        <family val="2"/>
        <charset val="238"/>
      </rPr>
      <t>-</t>
    </r>
    <r>
      <rPr>
        <sz val="7.5"/>
        <color theme="1"/>
        <rFont val="Arial"/>
        <family val="2"/>
        <charset val="238"/>
      </rPr>
      <t xml:space="preserve"> a
       Szerződő hozzájárul, hogy a megadott adatait a Biztosító harmadik országba a biztosítási szerződésbe foglalt kötelezettsége teljesítése
       céljából továbbítsa.
       Az adattovábbítás kizárólag akkor történhet meg, ha a termék jellegéből adódóan a szerződésben foglalt szolgáltatás teljesítése
       érdekében ez elengedhetetlen annak érdekében, hogy az Érintett külföldön részesülhessen egészségügyi ellátásban, vagy külföldön
       vehessen igénybe szolgáltatásokat. Az adatkezeléssel kapcsolatos további információt a Biztosítási Feltételek fent hivatkozott pontja
      tartalmazza.
</t>
    </r>
    <r>
      <rPr>
        <b/>
        <sz val="7.5"/>
        <color theme="1"/>
        <rFont val="Arial"/>
        <family val="2"/>
        <charset val="238"/>
      </rPr>
      <t>Kijelentem</t>
    </r>
    <r>
      <rPr>
        <sz val="7.5"/>
        <color theme="1"/>
        <rFont val="Arial"/>
        <family val="2"/>
        <charset val="238"/>
      </rPr>
      <t xml:space="preserve">, hogy a jelen ajánlatban foglalt adatvédelmi rendelkezéseket és a jelen nyilatkozatot </t>
    </r>
    <r>
      <rPr>
        <b/>
        <sz val="7.5"/>
        <color theme="1"/>
        <rFont val="Arial"/>
        <family val="2"/>
        <charset val="238"/>
      </rPr>
      <t>elolvastam, megértettem és tudomásul vettem</t>
    </r>
    <r>
      <rPr>
        <sz val="7.5"/>
        <color theme="1"/>
        <rFont val="Arial"/>
        <family val="2"/>
        <charset val="238"/>
      </rPr>
      <t>.</t>
    </r>
  </si>
  <si>
    <r>
      <t xml:space="preserve">A </t>
    </r>
    <r>
      <rPr>
        <b/>
        <sz val="7.5"/>
        <color theme="1"/>
        <rFont val="Arial"/>
        <family val="2"/>
        <charset val="238"/>
      </rPr>
      <t>Szerződő</t>
    </r>
    <r>
      <rPr>
        <sz val="7.5"/>
        <color theme="1"/>
        <rFont val="Arial"/>
        <family val="2"/>
        <charset val="238"/>
      </rPr>
      <t xml:space="preserve"> a jelen nyilatkozat megtételével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 </t>
    </r>
    <r>
      <rPr>
        <b/>
        <sz val="7.5"/>
        <color theme="1"/>
        <rFont val="Arial"/>
        <family val="2"/>
        <charset val="238"/>
      </rPr>
      <t>hozzájárulok</t>
    </r>
    <r>
      <rPr>
        <sz val="7.5"/>
        <color theme="1"/>
        <rFont val="Arial"/>
        <family val="2"/>
        <charset val="238"/>
      </rPr>
      <t xml:space="preserve"> ahhoz, hogy a jelen szerződéskötés során megadott valamennyi adatot az UNIQA Biztosító Zrt. (továbbiakban
        </t>
    </r>
    <r>
      <rPr>
        <b/>
        <sz val="7.5"/>
        <color theme="1"/>
        <rFont val="Arial"/>
        <family val="2"/>
        <charset val="238"/>
      </rPr>
      <t>„Biztosító”</t>
    </r>
    <r>
      <rPr>
        <sz val="7.5"/>
        <color theme="1"/>
        <rFont val="Arial"/>
        <family val="2"/>
        <charset val="238"/>
      </rPr>
      <t xml:space="preserve">) a szerződés létrejötte hiányában (így a szerződéskötési folyamat megszakítása esetén is) a mai naptól számított 
        </t>
    </r>
    <r>
      <rPr>
        <b/>
        <sz val="7.5"/>
        <color theme="1"/>
        <rFont val="Arial"/>
        <family val="2"/>
        <charset val="238"/>
      </rPr>
      <t>90 napig kezelje és felhasználja azon célból</t>
    </r>
    <r>
      <rPr>
        <sz val="7.5"/>
        <color theme="1"/>
        <rFont val="Arial"/>
        <family val="2"/>
        <charset val="238"/>
      </rPr>
      <t xml:space="preserve">, hogy a Biztosító, illetve az eljáró biztosításközvetítő megkeressen a szerződéskötés
        befejezése, illetve a biztosítási szerződés megkötése végett.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 </t>
    </r>
    <r>
      <rPr>
        <b/>
        <sz val="7.5"/>
        <color theme="1"/>
        <rFont val="Arial"/>
        <family val="2"/>
        <charset val="238"/>
      </rPr>
      <t>kijelentem</t>
    </r>
    <r>
      <rPr>
        <sz val="7.5"/>
        <color theme="1"/>
        <rFont val="Arial"/>
        <family val="2"/>
        <charset val="238"/>
      </rPr>
      <t xml:space="preserve">, hogy a </t>
    </r>
    <r>
      <rPr>
        <b/>
        <sz val="7.5"/>
        <color theme="1"/>
        <rFont val="Arial"/>
        <family val="2"/>
        <charset val="238"/>
      </rPr>
      <t>Biztosító e célú adatkezelésével kapcsolatos részletes tájékoztatást</t>
    </r>
    <r>
      <rPr>
        <sz val="7.5"/>
        <color theme="1"/>
        <rFont val="Arial"/>
        <family val="2"/>
        <charset val="238"/>
      </rPr>
      <t xml:space="preserve">, a </t>
    </r>
    <r>
      <rPr>
        <u/>
        <sz val="7.5"/>
        <color theme="4"/>
        <rFont val="Arial Narrow"/>
        <family val="2"/>
        <charset val="238"/>
      </rPr>
      <t xml:space="preserve">Biztosítási Feltételek Adatkezelés, Adatvédelem
</t>
    </r>
    <r>
      <rPr>
        <sz val="7.5"/>
        <color theme="1"/>
        <rFont val="Arial"/>
        <family val="2"/>
        <charset val="238"/>
      </rPr>
      <t xml:space="preserve">        </t>
    </r>
    <r>
      <rPr>
        <u/>
        <sz val="7.5"/>
        <color theme="4"/>
        <rFont val="Arial Narrow"/>
        <family val="2"/>
        <charset val="238"/>
      </rPr>
      <t>című pontja(i)t</t>
    </r>
    <r>
      <rPr>
        <sz val="7.5"/>
        <color theme="1"/>
        <rFont val="Arial"/>
        <family val="2"/>
        <charset val="238"/>
      </rPr>
      <t xml:space="preserve"> </t>
    </r>
    <r>
      <rPr>
        <b/>
        <sz val="7.5"/>
        <color theme="1"/>
        <rFont val="Arial"/>
        <family val="2"/>
        <charset val="238"/>
      </rPr>
      <t>elolvastam, megértettem és tudomásul vettem</t>
    </r>
    <r>
      <rPr>
        <sz val="7.5"/>
        <color theme="1"/>
        <rFont val="Arial"/>
        <family val="2"/>
        <charset val="238"/>
      </rPr>
      <t xml:space="preserve">.
</t>
    </r>
    <r>
      <rPr>
        <sz val="7.5"/>
        <color theme="1"/>
        <rFont val="Wingdings"/>
        <charset val="2"/>
      </rPr>
      <t>o</t>
    </r>
    <r>
      <rPr>
        <sz val="7.5"/>
        <color theme="1"/>
        <rFont val="Arial"/>
        <family val="2"/>
        <charset val="238"/>
      </rPr>
      <t xml:space="preserve">     </t>
    </r>
    <r>
      <rPr>
        <b/>
        <sz val="7.5"/>
        <color theme="1"/>
        <rFont val="Arial"/>
        <family val="2"/>
        <charset val="238"/>
      </rPr>
      <t>Kijelentem</t>
    </r>
    <r>
      <rPr>
        <sz val="7.5"/>
        <color theme="1"/>
        <rFont val="Arial"/>
        <family val="2"/>
        <charset val="238"/>
      </rPr>
      <t>, hogy a jelen nyilatkozat megadása önkéntesen és megfelelő tájékoztatás birtokában történt.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</si>
</sst>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000&quot; - &quot;0000"/>
    <numFmt numFmtId="166" formatCode="000&quot;-&quot;0000"/>
    <numFmt numFmtId="167" formatCode="0&quot; m2&quot;"/>
    <numFmt numFmtId="168" formatCode="00000000&quot;-&quot;00000000&quot;-&quot;00000000"/>
    <numFmt numFmtId="169" formatCode="###&quot; &quot;###&quot; &quot;###&quot; Ft&quot;"/>
  </numFmts>
  <fonts count="3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Segoe UI"/>
      <family val="2"/>
      <charset val="238"/>
    </font>
    <font>
      <sz val="10"/>
      <name val="Arial"/>
      <family val="2"/>
      <charset val="238"/>
    </font>
    <font>
      <sz val="7"/>
      <color theme="1"/>
      <name val="Segoe UI"/>
      <family val="2"/>
      <charset val="238"/>
    </font>
    <font>
      <sz val="8"/>
      <name val="Segoe UI"/>
      <family val="2"/>
      <charset val="238"/>
    </font>
    <font>
      <u/>
      <sz val="8"/>
      <color theme="10"/>
      <name val="Segoe UI"/>
      <family val="2"/>
      <charset val="238"/>
    </font>
    <font>
      <sz val="8"/>
      <color theme="1"/>
      <name val="Segoe UI"/>
      <family val="2"/>
      <charset val="238"/>
    </font>
    <font>
      <sz val="8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7F7F7F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3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  <font>
      <i/>
      <sz val="5"/>
      <color theme="1" tint="0.34998626667073579"/>
      <name val="Arial"/>
      <family val="2"/>
      <charset val="238"/>
    </font>
    <font>
      <i/>
      <sz val="8"/>
      <color theme="1" tint="0.34998626667073579"/>
      <name val="Arial"/>
      <family val="2"/>
      <charset val="238"/>
    </font>
    <font>
      <sz val="7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u/>
      <sz val="7.5"/>
      <color theme="4"/>
      <name val="Arial Narrow"/>
      <family val="2"/>
      <charset val="238"/>
    </font>
    <font>
      <i/>
      <sz val="8"/>
      <name val="Arial"/>
      <family val="2"/>
      <charset val="238"/>
    </font>
    <font>
      <sz val="7.5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 tint="-0.24994659260841701"/>
      </left>
      <right style="dashed">
        <color theme="3" tint="-0.24994659260841701"/>
      </right>
      <top style="dashed">
        <color theme="3" tint="-0.24994659260841701"/>
      </top>
      <bottom style="dashed">
        <color theme="3" tint="-0.24994659260841701"/>
      </bottom>
      <diagonal/>
    </border>
    <border>
      <left style="dashed">
        <color theme="3" tint="-0.24994659260841701"/>
      </left>
      <right/>
      <top style="dashed">
        <color theme="3" tint="-0.24994659260841701"/>
      </top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dashed">
        <color theme="3" tint="-0.24994659260841701"/>
      </bottom>
      <diagonal/>
    </border>
    <border>
      <left/>
      <right style="dashed">
        <color theme="3" tint="-0.24994659260841701"/>
      </right>
      <top style="dashed">
        <color theme="3" tint="-0.24994659260841701"/>
      </top>
      <bottom style="dashed">
        <color theme="3" tint="-0.24994659260841701"/>
      </bottom>
      <diagonal/>
    </border>
    <border>
      <left style="dashed">
        <color theme="3" tint="-0.24994659260841701"/>
      </left>
      <right/>
      <top/>
      <bottom/>
      <diagonal/>
    </border>
    <border>
      <left/>
      <right/>
      <top style="dashed">
        <color theme="3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7" fillId="0" borderId="0" xfId="0" applyFont="1"/>
    <xf numFmtId="0" fontId="7" fillId="2" borderId="2" xfId="0" quotePrefix="1" applyFont="1" applyFill="1" applyBorder="1" applyAlignment="1"/>
    <xf numFmtId="0" fontId="5" fillId="0" borderId="0" xfId="0" applyFont="1" applyFill="1"/>
    <xf numFmtId="0" fontId="7" fillId="0" borderId="0" xfId="0" applyFont="1" applyFill="1"/>
    <xf numFmtId="0" fontId="7" fillId="0" borderId="2" xfId="0" quotePrefix="1" applyFont="1" applyFill="1" applyBorder="1" applyAlignment="1"/>
    <xf numFmtId="0" fontId="0" fillId="0" borderId="0" xfId="0" applyBorder="1"/>
    <xf numFmtId="14" fontId="7" fillId="0" borderId="0" xfId="0" applyNumberFormat="1" applyFont="1" applyFill="1"/>
    <xf numFmtId="0" fontId="2" fillId="0" borderId="0" xfId="0" applyFont="1" applyFill="1"/>
    <xf numFmtId="0" fontId="11" fillId="0" borderId="0" xfId="0" applyFont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2" fontId="8" fillId="2" borderId="0" xfId="0" applyNumberFormat="1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8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14" fontId="8" fillId="2" borderId="0" xfId="0" applyNumberFormat="1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3" fillId="2" borderId="0" xfId="0" applyFont="1" applyFill="1" applyAlignment="1" applyProtection="1">
      <alignment horizontal="left" vertical="center" wrapText="1"/>
      <protection hidden="1"/>
    </xf>
    <xf numFmtId="49" fontId="8" fillId="2" borderId="0" xfId="0" applyNumberFormat="1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164" fontId="8" fillId="0" borderId="0" xfId="4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3" fontId="8" fillId="2" borderId="0" xfId="0" applyNumberFormat="1" applyFont="1" applyFill="1" applyAlignment="1" applyProtection="1">
      <alignment vertical="center"/>
      <protection hidden="1"/>
    </xf>
    <xf numFmtId="164" fontId="8" fillId="0" borderId="0" xfId="4" applyNumberFormat="1" applyFont="1" applyFill="1" applyBorder="1" applyAlignment="1" applyProtection="1">
      <alignment vertical="center"/>
      <protection hidden="1"/>
    </xf>
    <xf numFmtId="3" fontId="8" fillId="2" borderId="0" xfId="0" applyNumberFormat="1" applyFont="1" applyFill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3" borderId="4" xfId="0" quotePrefix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3" borderId="4" xfId="0" quotePrefix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0" fontId="37" fillId="0" borderId="0" xfId="3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16" fillId="0" borderId="0" xfId="0" applyFont="1" applyProtection="1">
      <protection hidden="1"/>
    </xf>
    <xf numFmtId="0" fontId="8" fillId="0" borderId="13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8" fillId="0" borderId="15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6" xfId="0" applyFont="1" applyBorder="1" applyProtection="1">
      <protection hidden="1"/>
    </xf>
    <xf numFmtId="0" fontId="33" fillId="0" borderId="15" xfId="0" applyFont="1" applyBorder="1" applyAlignment="1" applyProtection="1">
      <alignment horizontal="left" vertical="top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33" fillId="0" borderId="16" xfId="0" applyFont="1" applyBorder="1" applyAlignment="1" applyProtection="1">
      <alignment horizontal="left" vertical="top"/>
      <protection hidden="1"/>
    </xf>
    <xf numFmtId="14" fontId="8" fillId="0" borderId="15" xfId="0" applyNumberFormat="1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14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14" fontId="8" fillId="0" borderId="0" xfId="0" applyNumberFormat="1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center"/>
      <protection hidden="1"/>
    </xf>
    <xf numFmtId="22" fontId="32" fillId="0" borderId="0" xfId="0" applyNumberFormat="1" applyFont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left" vertical="top" wrapText="1" indent="1"/>
      <protection hidden="1"/>
    </xf>
    <xf numFmtId="0" fontId="33" fillId="0" borderId="0" xfId="0" applyFont="1" applyBorder="1" applyAlignment="1" applyProtection="1">
      <alignment horizontal="left" vertical="top" indent="1"/>
      <protection hidden="1"/>
    </xf>
    <xf numFmtId="0" fontId="33" fillId="0" borderId="16" xfId="0" applyFont="1" applyBorder="1" applyAlignment="1" applyProtection="1">
      <alignment horizontal="left" vertical="top" indent="1"/>
      <protection hidden="1"/>
    </xf>
    <xf numFmtId="0" fontId="33" fillId="0" borderId="15" xfId="0" applyFont="1" applyBorder="1" applyAlignment="1" applyProtection="1">
      <alignment horizontal="left" vertical="top" indent="1"/>
      <protection hidden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166" fontId="8" fillId="0" borderId="8" xfId="0" applyNumberFormat="1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 hidden="1"/>
    </xf>
    <xf numFmtId="14" fontId="8" fillId="0" borderId="0" xfId="0" applyNumberFormat="1" applyFont="1" applyBorder="1" applyAlignment="1" applyProtection="1">
      <alignment horizontal="left" vertical="center"/>
      <protection hidden="1"/>
    </xf>
    <xf numFmtId="168" fontId="8" fillId="0" borderId="0" xfId="0" applyNumberFormat="1" applyFont="1" applyFill="1" applyBorder="1" applyAlignment="1" applyProtection="1">
      <alignment horizontal="left" vertical="center"/>
      <protection locked="0"/>
    </xf>
    <xf numFmtId="167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hidden="1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4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169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4" applyNumberFormat="1" applyFont="1" applyFill="1" applyBorder="1" applyAlignment="1" applyProtection="1">
      <alignment horizontal="center" vertical="center"/>
      <protection locked="0"/>
    </xf>
    <xf numFmtId="164" fontId="8" fillId="0" borderId="0" xfId="4" applyNumberFormat="1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14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  <protection hidden="1"/>
    </xf>
    <xf numFmtId="166" fontId="8" fillId="3" borderId="5" xfId="0" applyNumberFormat="1" applyFont="1" applyFill="1" applyBorder="1" applyAlignment="1" applyProtection="1">
      <alignment horizontal="left" vertical="center"/>
      <protection locked="0"/>
    </xf>
    <xf numFmtId="166" fontId="8" fillId="3" borderId="6" xfId="0" applyNumberFormat="1" applyFont="1" applyFill="1" applyBorder="1" applyAlignment="1" applyProtection="1">
      <alignment horizontal="left" vertical="center"/>
      <protection locked="0"/>
    </xf>
    <xf numFmtId="166" fontId="8" fillId="3" borderId="7" xfId="0" applyNumberFormat="1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left"/>
    </xf>
    <xf numFmtId="0" fontId="6" fillId="2" borderId="2" xfId="1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4" fontId="7" fillId="2" borderId="3" xfId="0" applyNumberFormat="1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0" fontId="6" fillId="0" borderId="2" xfId="1" quotePrefix="1" applyFont="1" applyFill="1" applyBorder="1" applyAlignment="1">
      <alignment horizontal="left"/>
    </xf>
    <xf numFmtId="0" fontId="7" fillId="0" borderId="2" xfId="0" quotePrefix="1" applyFont="1" applyFill="1" applyBorder="1" applyAlignment="1">
      <alignment horizontal="left"/>
    </xf>
    <xf numFmtId="14" fontId="7" fillId="0" borderId="3" xfId="0" applyNumberFormat="1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left"/>
    </xf>
  </cellXfs>
  <cellStyles count="5">
    <cellStyle name="Hivatkozás" xfId="1" builtinId="8"/>
    <cellStyle name="Magyarázó szöveg" xfId="3" builtinId="53"/>
    <cellStyle name="Normál" xfId="0" builtinId="0"/>
    <cellStyle name="Normál 2" xfId="2"/>
    <cellStyle name="Pénznem" xfId="4" builtinId="4"/>
  </cellStyles>
  <dxfs count="193">
    <dxf>
      <fill>
        <patternFill>
          <bgColor theme="5" tint="0.599963377788628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solid"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3" tint="0.79998168889431442"/>
        </patternFill>
      </fill>
      <border>
        <left style="dashed">
          <color theme="3" tint="-0.24994659260841701"/>
        </left>
        <right style="dashed">
          <color theme="3" tint="-0.24994659260841701"/>
        </right>
        <top style="dashed">
          <color theme="3" tint="-0.24994659260841701"/>
        </top>
        <bottom style="dashed">
          <color theme="3" tint="-0.2499465926084170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D7E7F6"/>
      <color rgb="FFD7E5F5"/>
      <color rgb="FFED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11073</xdr:rowOff>
    </xdr:from>
    <xdr:to>
      <xdr:col>2</xdr:col>
      <xdr:colOff>314387</xdr:colOff>
      <xdr:row>5</xdr:row>
      <xdr:rowOff>119523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1073"/>
          <a:ext cx="1066861" cy="1080000"/>
        </a:xfrm>
        <a:prstGeom prst="rect">
          <a:avLst/>
        </a:prstGeom>
      </xdr:spPr>
    </xdr:pic>
    <xdr:clientData/>
  </xdr:twoCellAnchor>
  <xdr:twoCellAnchor>
    <xdr:from>
      <xdr:col>8</xdr:col>
      <xdr:colOff>90270</xdr:colOff>
      <xdr:row>12</xdr:row>
      <xdr:rowOff>121227</xdr:rowOff>
    </xdr:from>
    <xdr:to>
      <xdr:col>8</xdr:col>
      <xdr:colOff>90912</xdr:colOff>
      <xdr:row>37</xdr:row>
      <xdr:rowOff>1</xdr:rowOff>
    </xdr:to>
    <xdr:cxnSp macro="">
      <xdr:nvCxnSpPr>
        <xdr:cNvPr id="7" name="Egyenes összekötő 6"/>
        <xdr:cNvCxnSpPr/>
      </xdr:nvCxnSpPr>
      <xdr:spPr>
        <a:xfrm flipV="1">
          <a:off x="3203213" y="2143125"/>
          <a:ext cx="642" cy="3688774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12423</xdr:colOff>
      <xdr:row>37</xdr:row>
      <xdr:rowOff>78685</xdr:rowOff>
    </xdr:from>
    <xdr:to>
      <xdr:col>16</xdr:col>
      <xdr:colOff>364433</xdr:colOff>
      <xdr:row>37</xdr:row>
      <xdr:rowOff>78792</xdr:rowOff>
    </xdr:to>
    <xdr:cxnSp macro="">
      <xdr:nvCxnSpPr>
        <xdr:cNvPr id="23" name="Egyenes összekötő 22"/>
        <xdr:cNvCxnSpPr/>
      </xdr:nvCxnSpPr>
      <xdr:spPr>
        <a:xfrm flipV="1">
          <a:off x="12423" y="7065065"/>
          <a:ext cx="5789543" cy="10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12423</xdr:colOff>
      <xdr:row>45</xdr:row>
      <xdr:rowOff>66697</xdr:rowOff>
    </xdr:from>
    <xdr:to>
      <xdr:col>17</xdr:col>
      <xdr:colOff>979</xdr:colOff>
      <xdr:row>45</xdr:row>
      <xdr:rowOff>66804</xdr:rowOff>
    </xdr:to>
    <xdr:cxnSp macro="">
      <xdr:nvCxnSpPr>
        <xdr:cNvPr id="35" name="Egyenes összekötő 34"/>
        <xdr:cNvCxnSpPr/>
      </xdr:nvCxnSpPr>
      <xdr:spPr>
        <a:xfrm flipV="1">
          <a:off x="12423" y="7065065"/>
          <a:ext cx="6315161" cy="10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80208</xdr:rowOff>
    </xdr:from>
    <xdr:to>
      <xdr:col>16</xdr:col>
      <xdr:colOff>304385</xdr:colOff>
      <xdr:row>50</xdr:row>
      <xdr:rowOff>80315</xdr:rowOff>
    </xdr:to>
    <xdr:cxnSp macro="">
      <xdr:nvCxnSpPr>
        <xdr:cNvPr id="37" name="Egyenes összekötő 36"/>
        <xdr:cNvCxnSpPr/>
      </xdr:nvCxnSpPr>
      <xdr:spPr>
        <a:xfrm flipV="1">
          <a:off x="0" y="7830550"/>
          <a:ext cx="6315161" cy="10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13608</xdr:rowOff>
    </xdr:from>
    <xdr:to>
      <xdr:col>2</xdr:col>
      <xdr:colOff>319117</xdr:colOff>
      <xdr:row>7</xdr:row>
      <xdr:rowOff>122058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8"/>
          <a:ext cx="106751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T302"/>
  <sheetViews>
    <sheetView showGridLines="0" tabSelected="1" zoomScale="130" zoomScaleNormal="130" workbookViewId="0">
      <selection activeCell="D20" sqref="D20:H20"/>
    </sheetView>
  </sheetViews>
  <sheetFormatPr defaultColWidth="5.7109375" defaultRowHeight="14.25" x14ac:dyDescent="0.25"/>
  <cols>
    <col min="1" max="3" width="5.7109375" style="10" customWidth="1"/>
    <col min="4" max="4" width="6.7109375" style="10" customWidth="1"/>
    <col min="5" max="8" width="5.7109375" style="10" customWidth="1"/>
    <col min="9" max="9" width="2.7109375" style="10" customWidth="1"/>
    <col min="10" max="12" width="5.7109375" style="10" customWidth="1"/>
    <col min="13" max="13" width="6.7109375" style="10" customWidth="1"/>
    <col min="14" max="16" width="5.7109375" style="10" customWidth="1"/>
    <col min="17" max="17" width="4.7109375" style="10" customWidth="1"/>
    <col min="18" max="18" width="1.42578125" style="11" customWidth="1"/>
    <col min="19" max="20" width="5.7109375" style="11" customWidth="1"/>
    <col min="21" max="21" width="5.5703125" style="11" customWidth="1"/>
    <col min="22" max="28" width="5.7109375" style="11" customWidth="1"/>
    <col min="29" max="46" width="5.7109375" style="11"/>
    <col min="47" max="16384" width="5.7109375" style="13"/>
  </cols>
  <sheetData>
    <row r="1" spans="1:46" ht="12.75" customHeight="1" x14ac:dyDescent="0.25">
      <c r="Z1" s="12"/>
    </row>
    <row r="2" spans="1:46" ht="11.25" customHeight="1" x14ac:dyDescent="0.25"/>
    <row r="3" spans="1:46" ht="25.5" customHeight="1" x14ac:dyDescent="0.25">
      <c r="D3" s="14" t="s">
        <v>8</v>
      </c>
      <c r="S3" s="130" t="s">
        <v>28</v>
      </c>
      <c r="T3" s="130"/>
      <c r="U3" s="130"/>
      <c r="Z3" s="12"/>
    </row>
    <row r="4" spans="1:46" ht="14.25" customHeight="1" x14ac:dyDescent="0.25">
      <c r="D4" s="15" t="s">
        <v>44</v>
      </c>
      <c r="M4" s="16"/>
      <c r="Q4" s="16"/>
      <c r="S4" s="127"/>
      <c r="T4" s="128"/>
      <c r="U4" s="129"/>
      <c r="Z4" s="12"/>
    </row>
    <row r="5" spans="1:46" ht="12" customHeight="1" x14ac:dyDescent="0.25">
      <c r="J5" s="17"/>
      <c r="L5" s="18"/>
      <c r="M5" s="19"/>
      <c r="N5" s="20"/>
      <c r="P5" s="21"/>
    </row>
    <row r="6" spans="1:46" ht="12" customHeight="1" x14ac:dyDescent="0.25">
      <c r="N6" s="20"/>
      <c r="O6" s="20"/>
      <c r="P6" s="21"/>
    </row>
    <row r="7" spans="1:46" ht="12" customHeight="1" x14ac:dyDescent="0.25">
      <c r="A7" s="22" t="s">
        <v>9</v>
      </c>
      <c r="B7" s="23"/>
      <c r="C7" s="23"/>
      <c r="D7" s="134" t="str">
        <f ca="1">IF(L11="","","VIP"&amp;TODAY()&amp;ROUND(RAND()*100,0)&amp;LEFT(L11,4))</f>
        <v/>
      </c>
      <c r="E7" s="134"/>
      <c r="F7" s="134"/>
      <c r="G7" s="24"/>
      <c r="H7" s="24"/>
      <c r="I7" s="24"/>
      <c r="J7" s="22" t="s">
        <v>30</v>
      </c>
      <c r="K7" s="17"/>
      <c r="P7" s="17"/>
      <c r="Q7" s="25"/>
      <c r="AT7" s="13"/>
    </row>
    <row r="8" spans="1:46" ht="12" customHeight="1" x14ac:dyDescent="0.25">
      <c r="B8" s="17"/>
      <c r="C8" s="17"/>
      <c r="D8" s="17"/>
      <c r="E8" s="17"/>
      <c r="F8" s="17"/>
      <c r="G8" s="17"/>
      <c r="H8" s="17"/>
      <c r="I8" s="17"/>
      <c r="J8" s="131"/>
      <c r="K8" s="132"/>
      <c r="L8" s="132"/>
      <c r="M8" s="132"/>
      <c r="N8" s="132"/>
      <c r="O8" s="132"/>
      <c r="P8" s="133"/>
      <c r="Q8" s="25"/>
      <c r="AT8" s="13"/>
    </row>
    <row r="9" spans="1:46" ht="12" customHeight="1" x14ac:dyDescent="0.25">
      <c r="A9" s="22" t="s">
        <v>10</v>
      </c>
      <c r="B9" s="26"/>
      <c r="C9" s="26"/>
      <c r="D9" s="26"/>
      <c r="E9" s="26"/>
      <c r="F9" s="26"/>
      <c r="G9" s="17"/>
      <c r="H9" s="17"/>
      <c r="I9" s="17"/>
      <c r="J9" s="27" t="s">
        <v>15</v>
      </c>
      <c r="K9" s="17"/>
      <c r="L9" s="69"/>
      <c r="M9" s="135"/>
      <c r="N9" s="136"/>
      <c r="O9" s="137"/>
      <c r="P9" s="27"/>
      <c r="Q9" s="25"/>
      <c r="AT9" s="13"/>
    </row>
    <row r="10" spans="1:46" ht="12" customHeight="1" x14ac:dyDescent="0.25">
      <c r="A10" s="27" t="s">
        <v>11</v>
      </c>
      <c r="B10" s="26"/>
      <c r="C10" s="26"/>
      <c r="D10" s="138"/>
      <c r="E10" s="139"/>
      <c r="F10" s="26"/>
      <c r="G10" s="17"/>
      <c r="H10" s="17"/>
      <c r="I10" s="17"/>
      <c r="J10" s="27" t="s">
        <v>4</v>
      </c>
      <c r="K10" s="17"/>
      <c r="L10" s="122"/>
      <c r="M10" s="123"/>
      <c r="N10" s="123"/>
      <c r="O10" s="124"/>
      <c r="P10" s="27"/>
      <c r="Q10" s="25"/>
      <c r="AT10" s="13"/>
    </row>
    <row r="11" spans="1:46" ht="12" customHeight="1" x14ac:dyDescent="0.25">
      <c r="A11" s="27" t="s">
        <v>12</v>
      </c>
      <c r="B11" s="17"/>
      <c r="C11" s="17"/>
      <c r="D11" s="138"/>
      <c r="E11" s="139"/>
      <c r="F11" s="17"/>
      <c r="G11" s="17"/>
      <c r="H11" s="17"/>
      <c r="I11" s="17"/>
      <c r="J11" s="27" t="s">
        <v>7</v>
      </c>
      <c r="K11" s="17"/>
      <c r="L11" s="122"/>
      <c r="M11" s="123"/>
      <c r="N11" s="123"/>
      <c r="O11" s="124"/>
      <c r="P11" s="27"/>
      <c r="Q11" s="25"/>
      <c r="U11" s="28"/>
      <c r="AT11" s="13"/>
    </row>
    <row r="12" spans="1:46" ht="12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9"/>
      <c r="Q12" s="17"/>
      <c r="AB12" s="30"/>
    </row>
    <row r="13" spans="1:46" ht="12" customHeight="1" x14ac:dyDescent="0.25">
      <c r="A13" s="31" t="str">
        <f>IF(AND(J8&lt;&gt;"",L9&lt;&gt;"",M9&lt;&gt;"",L10&lt;&gt;"",L11&lt;&gt;""),"Szerződő adatai","")</f>
        <v/>
      </c>
      <c r="B13" s="17"/>
      <c r="C13" s="17"/>
      <c r="D13" s="17"/>
      <c r="E13" s="32"/>
      <c r="J13" s="33" t="str">
        <f ca="1">IF(AND(A15&lt;&gt;"",D16&lt;&gt;"",D18&lt;&gt;"",D19&lt;&gt;"",D20&lt;&gt;"",D21&lt;&gt;"",D22&lt;&gt;""),"Szerződés adatai","")</f>
        <v/>
      </c>
      <c r="K13" s="17"/>
      <c r="M13" s="17"/>
      <c r="N13" s="17"/>
      <c r="O13" s="17"/>
      <c r="P13" s="17"/>
      <c r="Q13" s="25"/>
      <c r="AA13" s="30"/>
      <c r="AT13" s="13"/>
    </row>
    <row r="14" spans="1:46" ht="12" customHeight="1" x14ac:dyDescent="0.25">
      <c r="A14" s="108"/>
      <c r="B14" s="108"/>
      <c r="C14" s="108"/>
      <c r="D14" s="34"/>
      <c r="G14" s="35" t="str">
        <f>IF(OR(A13="",A14&lt;&gt;""),"","← Válaszd ki a szerződő típusát")</f>
        <v/>
      </c>
      <c r="H14" s="35"/>
      <c r="I14" s="35"/>
      <c r="J14" s="36" t="str">
        <f ca="1">IF(J13="","","Szerződés fajta")</f>
        <v/>
      </c>
      <c r="K14" s="17"/>
      <c r="M14" s="108"/>
      <c r="N14" s="108"/>
      <c r="O14" s="17"/>
      <c r="P14" s="17"/>
      <c r="Q14" s="25"/>
      <c r="U14" s="30"/>
      <c r="AA14" s="30"/>
      <c r="AT14" s="13"/>
    </row>
    <row r="15" spans="1:46" ht="12" customHeight="1" x14ac:dyDescent="0.25">
      <c r="A15" s="27" t="str">
        <f ca="1">IF(OR(A14="",$A$13=""),"",IF($A$14="Természetes személy",Paramétertábla!B5,OFFSET(Paramétertábla!B5,0,8,1,1)))</f>
        <v/>
      </c>
      <c r="D15" s="122"/>
      <c r="E15" s="123"/>
      <c r="F15" s="123"/>
      <c r="G15" s="123"/>
      <c r="H15" s="124"/>
      <c r="I15" s="37"/>
      <c r="J15" s="27" t="str">
        <f ca="1">IF(AND(J13&lt;&gt;"",M14="Átdolgozás"),"Előzmény kötvényszám","")</f>
        <v/>
      </c>
      <c r="K15" s="17"/>
      <c r="M15" s="108"/>
      <c r="N15" s="108"/>
      <c r="O15" s="36"/>
      <c r="P15" s="36"/>
      <c r="Q15" s="25"/>
      <c r="U15" s="30"/>
      <c r="AT15" s="13"/>
    </row>
    <row r="16" spans="1:46" ht="12" customHeight="1" x14ac:dyDescent="0.25">
      <c r="A16" s="27" t="str">
        <f ca="1">IF(OR(A14="",$A$13=""),"",IF($A$14="Természetes személy",Paramétertábla!B6,OFFSET(Paramétertábla!B6,0,8,1,1)))</f>
        <v/>
      </c>
      <c r="D16" s="122"/>
      <c r="E16" s="123"/>
      <c r="F16" s="123"/>
      <c r="G16" s="123"/>
      <c r="H16" s="124"/>
      <c r="I16" s="37"/>
      <c r="J16" s="36" t="str">
        <f ca="1">IF(J13="","","Kockázatviselés helye")</f>
        <v/>
      </c>
      <c r="K16" s="17"/>
      <c r="M16" s="70"/>
      <c r="N16" s="108"/>
      <c r="O16" s="108"/>
      <c r="P16" s="108"/>
      <c r="Q16" s="108"/>
      <c r="R16" s="38"/>
      <c r="AB16" s="39"/>
      <c r="AT16" s="13"/>
    </row>
    <row r="17" spans="1:46" ht="12" customHeight="1" x14ac:dyDescent="0.25">
      <c r="A17" s="27" t="str">
        <f ca="1">IF(OR(A14="",$A$13=""),"",IF($A$14="Természetes személy",Paramétertábla!B7,OFFSET(Paramétertábla!B7,0,8,1,1)))</f>
        <v/>
      </c>
      <c r="D17" s="108"/>
      <c r="E17" s="108"/>
      <c r="F17" s="108"/>
      <c r="G17" s="125"/>
      <c r="H17" s="126"/>
      <c r="I17" s="37"/>
      <c r="M17" s="108"/>
      <c r="N17" s="108"/>
      <c r="O17" s="108"/>
      <c r="P17" s="108"/>
      <c r="Q17" s="108"/>
      <c r="U17" s="40"/>
      <c r="AT17" s="13"/>
    </row>
    <row r="18" spans="1:46" ht="12" customHeight="1" x14ac:dyDescent="0.25">
      <c r="A18" s="27" t="str">
        <f ca="1">IF(OR(A14="",$A$13=""),"",IF($A$14="Természetes személy",Paramétertábla!B8,OFFSET(Paramétertábla!B8,0,8,1,1)))</f>
        <v/>
      </c>
      <c r="C18" s="41" t="str">
        <f ca="1">IF(A18="Adószám","kötőjelek nélkül írd le!","")</f>
        <v/>
      </c>
      <c r="D18" s="108"/>
      <c r="E18" s="108"/>
      <c r="F18" s="108"/>
      <c r="G18" s="108"/>
      <c r="H18" s="108"/>
      <c r="I18" s="37"/>
      <c r="J18" s="36" t="str">
        <f ca="1">IF(J13="","","Kockázatviselés kezdete")</f>
        <v/>
      </c>
      <c r="K18" s="17"/>
      <c r="M18" s="116"/>
      <c r="N18" s="116"/>
      <c r="Q18" s="25"/>
      <c r="U18" s="40"/>
      <c r="AT18" s="13"/>
    </row>
    <row r="19" spans="1:46" ht="12" customHeight="1" x14ac:dyDescent="0.25">
      <c r="A19" s="27" t="str">
        <f ca="1">IF(OR(A14="",$A$13=""),"",IF($A$14="Természetes személy",Paramétertábla!B9,OFFSET(Paramétertábla!B9,0,8,1,1)))</f>
        <v/>
      </c>
      <c r="D19" s="70"/>
      <c r="E19" s="108"/>
      <c r="F19" s="108"/>
      <c r="G19" s="108"/>
      <c r="H19" s="108"/>
      <c r="I19" s="37"/>
      <c r="J19" s="36" t="str">
        <f ca="1">IF(J13="","","Díjfizetés gyakorisága")</f>
        <v/>
      </c>
      <c r="K19" s="17"/>
      <c r="M19" s="116"/>
      <c r="N19" s="116"/>
      <c r="O19" s="42"/>
      <c r="P19" s="43"/>
      <c r="Q19" s="44"/>
      <c r="R19" s="45"/>
      <c r="U19" s="45"/>
      <c r="V19" s="45"/>
      <c r="AT19" s="13"/>
    </row>
    <row r="20" spans="1:46" ht="12" customHeight="1" x14ac:dyDescent="0.25">
      <c r="A20" s="27" t="str">
        <f ca="1">IF(OR(A14="",$A$13=""),"",IF($A$14="Természetes személy",Paramétertábla!B10,OFFSET(Paramétertábla!B10,0,8,1,1)))</f>
        <v/>
      </c>
      <c r="D20" s="108"/>
      <c r="E20" s="108"/>
      <c r="F20" s="108"/>
      <c r="G20" s="108"/>
      <c r="H20" s="108"/>
      <c r="I20" s="37"/>
      <c r="J20" s="36" t="str">
        <f ca="1">IF(J13="","","Díjfizetés módja")</f>
        <v/>
      </c>
      <c r="K20" s="17"/>
      <c r="M20" s="108"/>
      <c r="N20" s="108"/>
      <c r="O20" s="108"/>
      <c r="P20" s="73"/>
      <c r="Q20" s="73"/>
      <c r="R20" s="45"/>
      <c r="U20" s="45"/>
      <c r="V20" s="45"/>
      <c r="AT20" s="13"/>
    </row>
    <row r="21" spans="1:46" ht="12" customHeight="1" x14ac:dyDescent="0.25">
      <c r="A21" s="27" t="str">
        <f ca="1">IF(OR(A14="",$A$13=""),"",IF($A$14="Természetes személy",Paramétertábla!B11,OFFSET(Paramétertábla!B11,0,8,1,1)))</f>
        <v/>
      </c>
      <c r="D21" s="70"/>
      <c r="E21" s="108"/>
      <c r="F21" s="108"/>
      <c r="G21" s="108"/>
      <c r="H21" s="108"/>
      <c r="I21" s="37"/>
      <c r="J21" s="46" t="str">
        <f ca="1">IF(J13="","","Számlaszám")</f>
        <v/>
      </c>
      <c r="K21" s="17"/>
      <c r="M21" s="113"/>
      <c r="N21" s="113"/>
      <c r="O21" s="113"/>
      <c r="P21" s="113"/>
      <c r="Q21" s="113"/>
      <c r="R21" s="45"/>
      <c r="U21" s="45"/>
      <c r="V21" s="45"/>
      <c r="AT21" s="13"/>
    </row>
    <row r="22" spans="1:46" ht="12" customHeight="1" x14ac:dyDescent="0.25">
      <c r="A22" s="27" t="str">
        <f ca="1">IF(OR(A14="",$A$13=""),"",IF($A$14="Természetes személy",Paramétertábla!B12,OFFSET(Paramétertábla!B12,0,8,1,1)))</f>
        <v/>
      </c>
      <c r="D22" s="108"/>
      <c r="E22" s="108"/>
      <c r="F22" s="108"/>
      <c r="G22" s="108"/>
      <c r="H22" s="108"/>
      <c r="I22" s="37"/>
      <c r="J22" s="46" t="str">
        <f ca="1">IF(J13="","","Számlavezető bankja")</f>
        <v/>
      </c>
      <c r="K22" s="17"/>
      <c r="L22" s="47"/>
      <c r="M22" s="108"/>
      <c r="N22" s="108"/>
      <c r="O22" s="108"/>
      <c r="P22" s="108"/>
      <c r="Q22" s="108"/>
      <c r="R22" s="48"/>
      <c r="U22" s="48"/>
      <c r="V22" s="48"/>
      <c r="AT22" s="13"/>
    </row>
    <row r="23" spans="1:46" ht="12" customHeight="1" x14ac:dyDescent="0.25">
      <c r="A23" s="27" t="str">
        <f ca="1">IF(OR(A14="",$A$13=""),"",IF($A$14="Természetes személy",Paramétertábla!B13,OFFSET(Paramétertábla!B13,0,8,1,1)))</f>
        <v/>
      </c>
      <c r="D23" s="69"/>
      <c r="E23" s="109"/>
      <c r="F23" s="110"/>
      <c r="G23" s="110"/>
      <c r="H23" s="110"/>
      <c r="I23" s="37"/>
      <c r="J23" s="46" t="str">
        <f ca="1">IF(J13="","","Bankszámla tulajdonos")</f>
        <v/>
      </c>
      <c r="K23" s="17"/>
      <c r="L23" s="47"/>
      <c r="M23" s="108"/>
      <c r="N23" s="108"/>
      <c r="O23" s="108"/>
      <c r="P23" s="108"/>
      <c r="Q23" s="108"/>
      <c r="R23" s="49"/>
      <c r="AT23" s="13"/>
    </row>
    <row r="24" spans="1:46" ht="12" customHeight="1" x14ac:dyDescent="0.25">
      <c r="A24" s="27" t="str">
        <f ca="1">IF(OR(A14="",$A$13=""),"",IF($A$14="Természetes személy",Paramétertábla!B14,OFFSET(Paramétertábla!B14,0,8,1,1)))</f>
        <v/>
      </c>
      <c r="D24" s="108"/>
      <c r="E24" s="108"/>
      <c r="F24" s="108"/>
      <c r="G24" s="108"/>
      <c r="H24" s="108"/>
      <c r="I24" s="37"/>
      <c r="J24" s="50" t="str">
        <f ca="1">IF(J13="","","Biztosítás adatai")</f>
        <v/>
      </c>
      <c r="K24" s="17"/>
      <c r="Q24" s="25"/>
      <c r="AT24" s="13"/>
    </row>
    <row r="25" spans="1:46" ht="12" customHeight="1" x14ac:dyDescent="0.25">
      <c r="A25" s="27"/>
      <c r="J25" s="51" t="str">
        <f ca="1">IF(J24="","","Biztosított vagyontárgy")</f>
        <v/>
      </c>
      <c r="M25" s="108"/>
      <c r="N25" s="108"/>
      <c r="O25" s="108"/>
      <c r="P25" s="108"/>
      <c r="Q25" s="36"/>
      <c r="AT25" s="13"/>
    </row>
    <row r="26" spans="1:46" ht="13.5" customHeight="1" x14ac:dyDescent="0.25">
      <c r="A26" s="52" t="str">
        <f>IF(AND(A14="Jogi személy",G26=""),"","Eltérő Biztosított")</f>
        <v>Eltérő Biztosított</v>
      </c>
      <c r="B26" s="17"/>
      <c r="C26" s="17"/>
      <c r="D26" s="71"/>
      <c r="G26" s="53" t="str">
        <f>IF(OR(D22="",D26&lt;&gt;"",A14="Jogi személy"),"","← Kérlek válassz!")</f>
        <v/>
      </c>
      <c r="H26" s="17"/>
      <c r="I26" s="17"/>
      <c r="J26" s="51" t="str">
        <f ca="1">IF(J24="","","Lakóépület alapterülete")</f>
        <v/>
      </c>
      <c r="M26" s="114"/>
      <c r="N26" s="114"/>
      <c r="O26" s="54"/>
      <c r="P26" s="54"/>
      <c r="Q26" s="25"/>
      <c r="R26" s="38"/>
      <c r="AT26" s="13"/>
    </row>
    <row r="27" spans="1:46" ht="12" customHeight="1" x14ac:dyDescent="0.25">
      <c r="A27" s="31" t="str">
        <f>IF(OR(A13="",D26="",A28&lt;&gt;""),"",IF(OR(D26="",D26="Nem"),"","Biztosított adatai"))</f>
        <v/>
      </c>
      <c r="K27" s="17"/>
      <c r="M27" s="26"/>
      <c r="O27" s="26"/>
      <c r="P27" s="26"/>
      <c r="Q27" s="25"/>
      <c r="R27" s="38"/>
      <c r="U27" s="55"/>
      <c r="AT27" s="13"/>
    </row>
    <row r="28" spans="1:46" ht="12" customHeight="1" x14ac:dyDescent="0.25">
      <c r="A28" s="31" t="str">
        <f>IF(OR(D26="Nem",A14="Jogi személy"),"A Biztosított megegyezik a Szerződővel","")</f>
        <v/>
      </c>
      <c r="J28" s="75" t="str">
        <f>IF(M26="","","Zálogjogosult")</f>
        <v/>
      </c>
      <c r="K28" s="74"/>
      <c r="M28" s="76"/>
      <c r="O28" s="56"/>
      <c r="P28" s="26"/>
      <c r="Q28" s="25"/>
      <c r="S28" s="13"/>
      <c r="U28" s="55"/>
      <c r="AT28" s="13"/>
    </row>
    <row r="29" spans="1:46" ht="12" customHeight="1" x14ac:dyDescent="0.25">
      <c r="A29" s="27" t="str">
        <f>IF(AND(A27&lt;&gt;"",$D$26="Igen"),Paramétertábla!B17,"")</f>
        <v/>
      </c>
      <c r="D29" s="108"/>
      <c r="E29" s="108"/>
      <c r="F29" s="108"/>
      <c r="G29" s="108"/>
      <c r="H29" s="108"/>
      <c r="I29" s="37"/>
      <c r="J29" s="31" t="str">
        <f>IF(AND(M28="igen",J28&lt;&gt;""),"Zálogjogosult adatai","")</f>
        <v/>
      </c>
      <c r="AT29" s="13"/>
    </row>
    <row r="30" spans="1:46" ht="12" customHeight="1" x14ac:dyDescent="0.25">
      <c r="A30" s="27" t="str">
        <f>IF(AND(A27&lt;&gt;"",$D$26="Igen"),Paramétertábla!B18,"")</f>
        <v/>
      </c>
      <c r="D30" s="108"/>
      <c r="E30" s="108"/>
      <c r="F30" s="108"/>
      <c r="G30" s="108"/>
      <c r="H30" s="108"/>
      <c r="I30" s="37"/>
      <c r="J30" s="25" t="str">
        <f>IF(J29="","","Hitelintézet neve")</f>
        <v/>
      </c>
      <c r="K30" s="17"/>
      <c r="L30" s="57"/>
      <c r="M30" s="108"/>
      <c r="N30" s="108"/>
      <c r="O30" s="108"/>
      <c r="P30" s="108"/>
      <c r="Q30" s="108"/>
      <c r="R30" s="38"/>
      <c r="AT30" s="13"/>
    </row>
    <row r="31" spans="1:46" ht="12" customHeight="1" x14ac:dyDescent="0.25">
      <c r="A31" s="27" t="str">
        <f>IF(AND(A27&lt;&gt;"",$D$26="Igen"),Paramétertábla!B19,"")</f>
        <v/>
      </c>
      <c r="D31" s="108"/>
      <c r="E31" s="108"/>
      <c r="F31" s="108"/>
      <c r="G31" s="108"/>
      <c r="H31" s="108"/>
      <c r="I31" s="37"/>
      <c r="J31" s="25" t="str">
        <f>IF(J29="","","Székhelye")</f>
        <v/>
      </c>
      <c r="K31" s="17"/>
      <c r="L31" s="27"/>
      <c r="M31" s="70"/>
      <c r="N31" s="108"/>
      <c r="O31" s="108"/>
      <c r="P31" s="108"/>
      <c r="Q31" s="108"/>
      <c r="U31" s="40"/>
      <c r="AT31" s="13"/>
    </row>
    <row r="32" spans="1:46" ht="12" customHeight="1" x14ac:dyDescent="0.25">
      <c r="A32" s="27" t="str">
        <f>IF(AND(A27&lt;&gt;"",$D$26="Igen"),Paramétertábla!B20,"")</f>
        <v/>
      </c>
      <c r="D32" s="116"/>
      <c r="E32" s="108"/>
      <c r="F32" s="36"/>
      <c r="G32" s="36"/>
      <c r="H32" s="36"/>
      <c r="I32" s="37"/>
      <c r="K32" s="17"/>
      <c r="M32" s="108"/>
      <c r="N32" s="108"/>
      <c r="O32" s="108"/>
      <c r="P32" s="108"/>
      <c r="Q32" s="108"/>
      <c r="U32" s="55"/>
      <c r="AT32" s="13"/>
    </row>
    <row r="33" spans="1:46" ht="12" customHeight="1" x14ac:dyDescent="0.25">
      <c r="A33" s="27" t="str">
        <f>IF(AND(A27&lt;&gt;"",$D$26="Igen"),Paramétertábla!B21,"")</f>
        <v/>
      </c>
      <c r="D33" s="108"/>
      <c r="E33" s="108"/>
      <c r="F33" s="108"/>
      <c r="G33" s="108"/>
      <c r="H33" s="108"/>
      <c r="I33" s="37"/>
      <c r="J33" s="115" t="str">
        <f>IF(J29="","","Hitelszerződés azonosítója")</f>
        <v/>
      </c>
      <c r="K33" s="115"/>
      <c r="L33" s="115"/>
      <c r="M33" s="108"/>
      <c r="N33" s="108"/>
      <c r="O33" s="108"/>
      <c r="P33" s="108"/>
      <c r="Q33" s="108"/>
      <c r="U33" s="55"/>
      <c r="AT33" s="13"/>
    </row>
    <row r="34" spans="1:46" ht="12" customHeight="1" x14ac:dyDescent="0.25">
      <c r="A34" s="27" t="str">
        <f>IF(AND(A27&lt;&gt;"",$D$26="Igen"),Paramétertábla!B22,"")</f>
        <v/>
      </c>
      <c r="D34" s="70"/>
      <c r="E34" s="108"/>
      <c r="F34" s="108"/>
      <c r="G34" s="108"/>
      <c r="H34" s="108"/>
      <c r="I34" s="37"/>
      <c r="J34" s="25" t="str">
        <f>IF(J29="","","Hitelszerződés lejárata")</f>
        <v/>
      </c>
      <c r="K34" s="17"/>
      <c r="M34" s="116"/>
      <c r="N34" s="108"/>
      <c r="O34" s="37"/>
      <c r="P34" s="37"/>
      <c r="Q34" s="37"/>
      <c r="AT34" s="13"/>
    </row>
    <row r="35" spans="1:46" ht="12" customHeight="1" x14ac:dyDescent="0.25">
      <c r="A35" s="27"/>
      <c r="D35" s="108"/>
      <c r="E35" s="108"/>
      <c r="F35" s="108"/>
      <c r="G35" s="108"/>
      <c r="H35" s="108"/>
      <c r="I35" s="37"/>
      <c r="J35" s="25" t="str">
        <f>IF(J29="","","Hitel típusa")</f>
        <v/>
      </c>
      <c r="K35" s="17"/>
      <c r="L35" s="31"/>
      <c r="M35" s="108"/>
      <c r="N35" s="108"/>
      <c r="O35" s="108"/>
      <c r="P35" s="108"/>
      <c r="Q35" s="108"/>
      <c r="AT35" s="13"/>
    </row>
    <row r="36" spans="1:46" ht="12" customHeight="1" x14ac:dyDescent="0.25">
      <c r="A36" s="27" t="str">
        <f>IF(AND(A27&lt;&gt;"",$D$26="Igen"),Paramétertábla!B24,"")</f>
        <v/>
      </c>
      <c r="B36" s="26"/>
      <c r="C36" s="26"/>
      <c r="D36" s="72"/>
      <c r="E36" s="109"/>
      <c r="F36" s="110"/>
      <c r="G36" s="110"/>
      <c r="H36" s="110"/>
      <c r="I36" s="37"/>
      <c r="J36" s="25" t="str">
        <f>IF(J29="","","Hitel összege")</f>
        <v/>
      </c>
      <c r="K36" s="17"/>
      <c r="M36" s="119"/>
      <c r="N36" s="119"/>
      <c r="O36" s="119"/>
      <c r="P36" s="37"/>
      <c r="Q36" s="37"/>
      <c r="AT36" s="13"/>
    </row>
    <row r="37" spans="1:46" ht="12" customHeight="1" x14ac:dyDescent="0.25">
      <c r="A37" s="27"/>
      <c r="B37" s="17"/>
      <c r="C37" s="17"/>
      <c r="D37" s="36"/>
      <c r="E37" s="36"/>
      <c r="F37" s="36"/>
      <c r="G37" s="36"/>
      <c r="H37" s="36"/>
      <c r="I37" s="37"/>
      <c r="J37" s="25" t="str">
        <f>IF(J29="","","Hitel pénzneme")</f>
        <v/>
      </c>
      <c r="K37" s="17"/>
      <c r="M37" s="77"/>
      <c r="N37" s="58"/>
      <c r="O37" s="58"/>
      <c r="P37" s="54"/>
      <c r="Q37" s="25"/>
      <c r="AT37" s="13"/>
    </row>
    <row r="38" spans="1:46" ht="12" customHeight="1" x14ac:dyDescent="0.25">
      <c r="B38" s="17"/>
      <c r="C38" s="17"/>
      <c r="D38" s="17"/>
      <c r="N38" s="26"/>
      <c r="O38" s="26"/>
      <c r="P38" s="26"/>
      <c r="Q38" s="26"/>
      <c r="S38" s="39"/>
      <c r="T38" s="39"/>
      <c r="V38" s="40"/>
    </row>
    <row r="39" spans="1:46" ht="12" customHeight="1" x14ac:dyDescent="0.25">
      <c r="A39" s="22" t="str">
        <f>IF(M26="","","Biztosított vagyontárgyak")</f>
        <v/>
      </c>
      <c r="B39" s="17"/>
      <c r="C39" s="17"/>
      <c r="D39" s="17"/>
      <c r="G39" s="59" t="str">
        <f>IF(M26="","","Biztosítási összeg")</f>
        <v/>
      </c>
      <c r="H39" s="59"/>
      <c r="I39" s="59"/>
      <c r="J39" s="60" t="str">
        <f>IF(M26="","","Ingóságok részletezése")</f>
        <v/>
      </c>
      <c r="K39" s="60"/>
      <c r="L39" s="60"/>
      <c r="M39" s="60"/>
      <c r="N39" s="60"/>
      <c r="O39" s="60"/>
      <c r="P39" s="60"/>
      <c r="Q39" s="26"/>
      <c r="V39" s="55"/>
    </row>
    <row r="40" spans="1:46" ht="12" customHeight="1" x14ac:dyDescent="0.25">
      <c r="A40" s="25" t="str">
        <f>IF(A39="","","Épület/építmény")</f>
        <v/>
      </c>
      <c r="B40" s="17"/>
      <c r="C40" s="17"/>
      <c r="E40" s="120"/>
      <c r="F40" s="120"/>
      <c r="G40" s="120"/>
      <c r="H40" s="61"/>
      <c r="I40" s="61"/>
      <c r="J40" s="62" t="str">
        <f>IF(J39="","","Általános háztartási ingóság")</f>
        <v/>
      </c>
      <c r="K40" s="60"/>
      <c r="L40" s="60"/>
      <c r="M40" s="60"/>
      <c r="N40" s="117"/>
      <c r="O40" s="117"/>
      <c r="P40" s="117"/>
      <c r="Q40" s="26"/>
      <c r="S40" s="63"/>
      <c r="T40" s="63"/>
    </row>
    <row r="41" spans="1:46" ht="12" customHeight="1" x14ac:dyDescent="0.25">
      <c r="A41" s="25" t="str">
        <f>IF(A39="","","Melléképület")</f>
        <v/>
      </c>
      <c r="B41" s="17"/>
      <c r="C41" s="17"/>
      <c r="D41" s="64"/>
      <c r="E41" s="120"/>
      <c r="F41" s="120"/>
      <c r="G41" s="120"/>
      <c r="H41" s="61"/>
      <c r="I41" s="61"/>
      <c r="J41" s="62" t="str">
        <f>IF(J39="","","Nagyértékű ingóság")</f>
        <v/>
      </c>
      <c r="K41" s="60"/>
      <c r="L41" s="60"/>
      <c r="M41" s="60"/>
      <c r="N41" s="117"/>
      <c r="O41" s="117"/>
      <c r="P41" s="117"/>
      <c r="Q41" s="26"/>
      <c r="S41" s="65"/>
      <c r="T41" s="65"/>
    </row>
    <row r="42" spans="1:46" ht="12" customHeight="1" x14ac:dyDescent="0.25">
      <c r="A42" s="25" t="str">
        <f>IF(A39="","","Ingóságok")</f>
        <v/>
      </c>
      <c r="B42" s="17"/>
      <c r="C42" s="17"/>
      <c r="D42" s="64"/>
      <c r="E42" s="121" t="str">
        <f>IF(SUM(N40:P45)=0,"",SUM(N40:P45))</f>
        <v/>
      </c>
      <c r="F42" s="121"/>
      <c r="G42" s="121"/>
      <c r="H42" s="61"/>
      <c r="I42" s="61"/>
      <c r="J42" s="62" t="str">
        <f>IF(J39="","","Értéktárgy")</f>
        <v/>
      </c>
      <c r="K42" s="60"/>
      <c r="L42" s="60"/>
      <c r="M42" s="60"/>
      <c r="N42" s="117"/>
      <c r="O42" s="117"/>
      <c r="P42" s="117"/>
    </row>
    <row r="43" spans="1:46" ht="12" customHeight="1" x14ac:dyDescent="0.25">
      <c r="A43" s="25"/>
      <c r="B43" s="17"/>
      <c r="C43" s="17"/>
      <c r="D43" s="17"/>
      <c r="J43" s="62" t="str">
        <f>IF(J39="","","Készpénz, értékpapír")</f>
        <v/>
      </c>
      <c r="K43" s="62"/>
      <c r="L43" s="62"/>
      <c r="M43" s="62"/>
      <c r="N43" s="117"/>
      <c r="O43" s="117"/>
      <c r="P43" s="117"/>
    </row>
    <row r="44" spans="1:46" ht="12" customHeight="1" x14ac:dyDescent="0.25">
      <c r="J44" s="62" t="str">
        <f>IF(J39="","","Vállalkozói tulajdonú ingóság")</f>
        <v/>
      </c>
      <c r="K44" s="62"/>
      <c r="L44" s="62"/>
      <c r="M44" s="62"/>
      <c r="N44" s="117"/>
      <c r="O44" s="117"/>
      <c r="P44" s="117"/>
    </row>
    <row r="45" spans="1:46" s="11" customFormat="1" ht="12" customHeight="1" x14ac:dyDescent="0.25">
      <c r="A45" s="27"/>
      <c r="B45" s="27"/>
      <c r="C45" s="60"/>
      <c r="D45" s="60"/>
      <c r="E45" s="60"/>
      <c r="F45" s="60"/>
      <c r="G45" s="60"/>
      <c r="H45" s="60"/>
      <c r="I45" s="60"/>
      <c r="J45" s="62" t="str">
        <f>IF(J39="","","Idegen vagyontárgyak")</f>
        <v/>
      </c>
      <c r="K45" s="62"/>
      <c r="L45" s="62"/>
      <c r="M45" s="62"/>
      <c r="N45" s="117"/>
      <c r="O45" s="117"/>
      <c r="P45" s="117"/>
      <c r="Q45" s="60"/>
    </row>
    <row r="46" spans="1:46" s="11" customFormat="1" ht="12" customHeight="1" x14ac:dyDescent="0.25">
      <c r="A46" s="27"/>
      <c r="B46" s="27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46" s="11" customFormat="1" ht="12" customHeight="1" x14ac:dyDescent="0.25">
      <c r="A47" s="60" t="str">
        <f>IF(M26="","","Védelem")</f>
        <v/>
      </c>
      <c r="B47" s="60"/>
      <c r="C47" s="60"/>
      <c r="D47" s="60"/>
      <c r="E47" s="60"/>
      <c r="F47" s="60"/>
      <c r="G47" s="60"/>
      <c r="H47" s="60"/>
      <c r="I47" s="60"/>
      <c r="J47" s="22" t="str">
        <f>IF(A39="","","Igénybe vehető kedvezmények")</f>
        <v/>
      </c>
      <c r="K47" s="17"/>
      <c r="L47" s="60"/>
      <c r="M47" s="60"/>
      <c r="N47" s="60"/>
      <c r="O47" s="60"/>
      <c r="P47" s="60"/>
      <c r="Q47" s="60"/>
    </row>
    <row r="48" spans="1:46" s="11" customFormat="1" ht="12" customHeight="1" x14ac:dyDescent="0.25">
      <c r="A48" s="78"/>
      <c r="B48" s="62" t="str">
        <f>IF(M26="","","Szakszolgálatra/távfelügyeletre bejelző riasztórendszer")</f>
        <v/>
      </c>
      <c r="C48" s="60"/>
      <c r="D48" s="60"/>
      <c r="E48" s="60"/>
      <c r="F48" s="60"/>
      <c r="G48" s="60"/>
      <c r="H48" s="60"/>
      <c r="I48" s="60"/>
      <c r="J48" s="78"/>
      <c r="K48" s="27" t="str">
        <f>IF(A47="","","Elektronikus kommunikáció")</f>
        <v/>
      </c>
      <c r="L48" s="60"/>
      <c r="M48" s="60"/>
      <c r="N48" s="60"/>
      <c r="O48" s="60"/>
      <c r="P48" s="60"/>
      <c r="Q48" s="60"/>
      <c r="S48" s="66"/>
    </row>
    <row r="49" spans="1:19" s="11" customFormat="1" ht="12" customHeight="1" x14ac:dyDescent="0.25">
      <c r="A49" s="78"/>
      <c r="B49" s="62" t="str">
        <f>IF(M26="","","24 órás biztonsági szolgálat felügyelet")</f>
        <v/>
      </c>
      <c r="C49" s="60"/>
      <c r="D49" s="60"/>
      <c r="E49" s="60"/>
      <c r="F49" s="60"/>
      <c r="G49" s="60"/>
      <c r="H49" s="60"/>
      <c r="I49" s="60"/>
      <c r="J49" s="78"/>
      <c r="K49" s="27" t="str">
        <f>IF(A47="","","Legalább 3 éves tartamú szerződés")</f>
        <v/>
      </c>
      <c r="L49" s="60"/>
      <c r="M49" s="60"/>
      <c r="N49" s="60"/>
      <c r="O49" s="60"/>
      <c r="P49" s="60"/>
      <c r="Q49" s="60"/>
      <c r="S49" s="66"/>
    </row>
    <row r="50" spans="1:19" s="11" customFormat="1" ht="12" customHeight="1" x14ac:dyDescent="0.25">
      <c r="A50" s="78"/>
      <c r="B50" s="62" t="str">
        <f>IF(A47="","","MABISZ ajánlású értéktároló")</f>
        <v/>
      </c>
      <c r="C50" s="27"/>
      <c r="D50" s="27"/>
      <c r="E50" s="27"/>
      <c r="F50" s="27"/>
      <c r="G50" s="27"/>
      <c r="H50" s="60"/>
      <c r="I50" s="60"/>
      <c r="J50" s="78"/>
      <c r="K50" s="27" t="str">
        <f>IF(A47="","","Extra kedvezmény")</f>
        <v/>
      </c>
      <c r="L50" s="60"/>
      <c r="M50" s="60"/>
      <c r="N50" s="60"/>
      <c r="O50" s="60"/>
      <c r="P50" s="60"/>
      <c r="Q50" s="60"/>
    </row>
    <row r="51" spans="1:19" s="11" customFormat="1" ht="12" customHeight="1" x14ac:dyDescent="0.25">
      <c r="A51" s="27"/>
      <c r="B51" s="27"/>
      <c r="C51" s="27"/>
      <c r="D51" s="27"/>
      <c r="E51" s="27"/>
      <c r="F51" s="27"/>
      <c r="G51" s="27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9" s="11" customFormat="1" ht="12" customHeight="1" x14ac:dyDescent="0.25">
      <c r="A52" s="22" t="str">
        <f>IF(M26="","","Megjegyzések/záradékok")</f>
        <v/>
      </c>
      <c r="B52" s="27"/>
      <c r="C52" s="27"/>
      <c r="D52" s="27"/>
      <c r="E52" s="27"/>
      <c r="F52" s="27"/>
      <c r="G52" s="27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9" s="11" customFormat="1" ht="12" customHeight="1" x14ac:dyDescent="0.2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</row>
    <row r="54" spans="1:19" s="11" customFormat="1" ht="12" customHeight="1" x14ac:dyDescent="0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1:19" s="11" customFormat="1" ht="12" customHeight="1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</row>
    <row r="56" spans="1:19" s="11" customFormat="1" ht="12" customHeight="1" x14ac:dyDescent="0.2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</row>
    <row r="57" spans="1:19" s="11" customFormat="1" ht="12" customHeight="1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1:19" s="11" customFormat="1" ht="12" customHeight="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9" s="11" customFormat="1" ht="12" customHeight="1" x14ac:dyDescent="0.25">
      <c r="A59" s="111" t="str">
        <f>IF(A52="","","Kérem, hogy az UNIQA Biztosító Zrt. (továbbiakban Biztosító) a fenti adatok alapján lakásbiztosítási díjajánlatot küldjön számomra. Abban az esetben, ha a fenti adatokban változatás áll be azokat haladéktalanul a Biztosító tudomására hozom.")</f>
        <v/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9" s="11" customFormat="1" ht="12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9" s="11" customFormat="1" ht="12" customHeight="1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9" s="11" customFormat="1" ht="12" customHeight="1" x14ac:dyDescent="0.25">
      <c r="A62" s="112" t="str">
        <f ca="1">IF(A52="","",TODAY())</f>
        <v/>
      </c>
      <c r="B62" s="11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9" s="11" customFormat="1" ht="12" customHeight="1" x14ac:dyDescent="0.25">
      <c r="A63" s="62"/>
      <c r="B63" s="62"/>
      <c r="C63" s="67"/>
      <c r="D63" s="67"/>
      <c r="E63" s="67"/>
      <c r="F63" s="62"/>
      <c r="G63" s="62"/>
      <c r="H63" s="62"/>
      <c r="I63" s="62"/>
      <c r="J63" s="62"/>
      <c r="K63" s="62"/>
      <c r="L63" s="67"/>
      <c r="M63" s="67"/>
      <c r="N63" s="67"/>
      <c r="O63" s="62"/>
      <c r="P63" s="62"/>
      <c r="Q63" s="62"/>
    </row>
    <row r="64" spans="1:19" s="11" customFormat="1" ht="12" customHeight="1" x14ac:dyDescent="0.25">
      <c r="A64" s="27"/>
      <c r="B64" s="27"/>
      <c r="C64" s="27"/>
      <c r="D64" s="68" t="str">
        <f>IF(A52="","","Szerződő")</f>
        <v/>
      </c>
      <c r="E64" s="27"/>
      <c r="F64" s="27"/>
      <c r="G64" s="27"/>
      <c r="H64" s="27"/>
      <c r="I64" s="27"/>
      <c r="J64" s="27"/>
      <c r="K64" s="27"/>
      <c r="L64" s="27"/>
      <c r="M64" s="68" t="str">
        <f>IF(A52="","","Biztosításközvetítő")</f>
        <v/>
      </c>
      <c r="N64" s="27"/>
      <c r="O64" s="27"/>
      <c r="P64" s="27"/>
      <c r="Q64" s="27"/>
    </row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</sheetData>
  <sheetProtection password="DE11" sheet="1" objects="1" scenarios="1"/>
  <mergeCells count="61">
    <mergeCell ref="S4:U4"/>
    <mergeCell ref="S3:U3"/>
    <mergeCell ref="E19:H19"/>
    <mergeCell ref="M14:N14"/>
    <mergeCell ref="M15:N15"/>
    <mergeCell ref="J8:P8"/>
    <mergeCell ref="D7:F7"/>
    <mergeCell ref="M9:O9"/>
    <mergeCell ref="L10:O10"/>
    <mergeCell ref="L11:O11"/>
    <mergeCell ref="D10:E10"/>
    <mergeCell ref="D11:E11"/>
    <mergeCell ref="M18:N18"/>
    <mergeCell ref="M19:N19"/>
    <mergeCell ref="M17:Q17"/>
    <mergeCell ref="N16:Q16"/>
    <mergeCell ref="D33:H33"/>
    <mergeCell ref="N42:P42"/>
    <mergeCell ref="A14:C14"/>
    <mergeCell ref="E40:G40"/>
    <mergeCell ref="E41:G41"/>
    <mergeCell ref="E42:G42"/>
    <mergeCell ref="D15:H15"/>
    <mergeCell ref="D16:H16"/>
    <mergeCell ref="D18:H18"/>
    <mergeCell ref="D20:H20"/>
    <mergeCell ref="D32:E32"/>
    <mergeCell ref="E34:H34"/>
    <mergeCell ref="E36:H36"/>
    <mergeCell ref="M20:O20"/>
    <mergeCell ref="G17:H17"/>
    <mergeCell ref="D29:H29"/>
    <mergeCell ref="N44:P44"/>
    <mergeCell ref="N45:P45"/>
    <mergeCell ref="N40:P40"/>
    <mergeCell ref="A53:Q57"/>
    <mergeCell ref="M35:Q35"/>
    <mergeCell ref="M36:O36"/>
    <mergeCell ref="A59:Q60"/>
    <mergeCell ref="A62:B62"/>
    <mergeCell ref="M21:Q21"/>
    <mergeCell ref="M26:N26"/>
    <mergeCell ref="M22:Q22"/>
    <mergeCell ref="D22:H22"/>
    <mergeCell ref="M23:Q23"/>
    <mergeCell ref="M25:P25"/>
    <mergeCell ref="J33:L33"/>
    <mergeCell ref="N31:Q31"/>
    <mergeCell ref="D35:H35"/>
    <mergeCell ref="M32:Q32"/>
    <mergeCell ref="M33:Q33"/>
    <mergeCell ref="M34:N34"/>
    <mergeCell ref="N41:P41"/>
    <mergeCell ref="N43:P43"/>
    <mergeCell ref="M30:Q30"/>
    <mergeCell ref="D30:H30"/>
    <mergeCell ref="D31:H31"/>
    <mergeCell ref="D24:H24"/>
    <mergeCell ref="D17:F17"/>
    <mergeCell ref="E21:H21"/>
    <mergeCell ref="E23:H23"/>
  </mergeCells>
  <conditionalFormatting sqref="J8:P8">
    <cfRule type="notContainsBlanks" dxfId="192" priority="237">
      <formula>LEN(TRIM(J8))&gt;0</formula>
    </cfRule>
  </conditionalFormatting>
  <conditionalFormatting sqref="L9">
    <cfRule type="notContainsBlanks" dxfId="191" priority="238">
      <formula>LEN(TRIM(L9))&gt;0</formula>
    </cfRule>
  </conditionalFormatting>
  <conditionalFormatting sqref="M9:O9">
    <cfRule type="notContainsBlanks" dxfId="190" priority="239">
      <formula>LEN(TRIM(M9))&gt;0</formula>
    </cfRule>
  </conditionalFormatting>
  <conditionalFormatting sqref="L10:O10">
    <cfRule type="notContainsBlanks" dxfId="189" priority="240">
      <formula>LEN(TRIM(L10))&gt;0</formula>
    </cfRule>
  </conditionalFormatting>
  <conditionalFormatting sqref="L11:O11">
    <cfRule type="notContainsBlanks" dxfId="188" priority="241">
      <formula>LEN(TRIM(L11))&gt;0</formula>
    </cfRule>
  </conditionalFormatting>
  <conditionalFormatting sqref="A14:C14">
    <cfRule type="expression" dxfId="187" priority="51">
      <formula>$A$13=""</formula>
    </cfRule>
    <cfRule type="notContainsBlanks" dxfId="186" priority="228">
      <formula>LEN(TRIM(A14))&gt;0</formula>
    </cfRule>
    <cfRule type="expression" dxfId="185" priority="242">
      <formula>$A$13&lt;&gt;""</formula>
    </cfRule>
  </conditionalFormatting>
  <conditionalFormatting sqref="D15:H15">
    <cfRule type="expression" dxfId="184" priority="220">
      <formula>$A$15=""</formula>
    </cfRule>
    <cfRule type="notContainsBlanks" dxfId="183" priority="227">
      <formula>LEN(TRIM(D15))&gt;0</formula>
    </cfRule>
    <cfRule type="expression" dxfId="182" priority="243">
      <formula>$A$15&lt;&gt;""</formula>
    </cfRule>
  </conditionalFormatting>
  <conditionalFormatting sqref="D16:H16">
    <cfRule type="expression" dxfId="181" priority="217">
      <formula>$A$16=""</formula>
    </cfRule>
    <cfRule type="notContainsBlanks" dxfId="180" priority="219">
      <formula>LEN(TRIM(D16))&gt;0</formula>
    </cfRule>
    <cfRule type="expression" dxfId="179" priority="244">
      <formula>$A$15&lt;&gt;""</formula>
    </cfRule>
  </conditionalFormatting>
  <conditionalFormatting sqref="D17:F17">
    <cfRule type="expression" dxfId="178" priority="214">
      <formula>$A$17=""</formula>
    </cfRule>
    <cfRule type="notContainsBlanks" dxfId="177" priority="216">
      <formula>LEN(TRIM(D17))&gt;0</formula>
    </cfRule>
    <cfRule type="expression" dxfId="176" priority="245">
      <formula>$A$15&lt;&gt;""</formula>
    </cfRule>
  </conditionalFormatting>
  <conditionalFormatting sqref="G17:H17">
    <cfRule type="expression" dxfId="175" priority="116">
      <formula>$A$17=""</formula>
    </cfRule>
    <cfRule type="expression" dxfId="174" priority="211">
      <formula>$A$14="Jogi személy"</formula>
    </cfRule>
    <cfRule type="notContainsBlanks" dxfId="173" priority="213">
      <formula>LEN(TRIM(G17))&gt;0</formula>
    </cfRule>
    <cfRule type="expression" dxfId="172" priority="246">
      <formula>$A$14="Természetes személy"</formula>
    </cfRule>
  </conditionalFormatting>
  <conditionalFormatting sqref="D18:H18">
    <cfRule type="expression" dxfId="171" priority="208">
      <formula>$A$18=""</formula>
    </cfRule>
    <cfRule type="notContainsBlanks" dxfId="170" priority="210">
      <formula>LEN(TRIM(D18))&gt;0</formula>
    </cfRule>
    <cfRule type="expression" dxfId="169" priority="247">
      <formula>$A$15&lt;&gt;""</formula>
    </cfRule>
  </conditionalFormatting>
  <conditionalFormatting sqref="D19">
    <cfRule type="expression" dxfId="168" priority="205">
      <formula>$A$19=""</formula>
    </cfRule>
    <cfRule type="notContainsBlanks" dxfId="167" priority="207">
      <formula>LEN(TRIM(D19))&gt;0</formula>
    </cfRule>
    <cfRule type="expression" dxfId="166" priority="248">
      <formula>$A$15&lt;&gt;""</formula>
    </cfRule>
  </conditionalFormatting>
  <conditionalFormatting sqref="E19:H19">
    <cfRule type="expression" dxfId="165" priority="196">
      <formula>$A$20=""</formula>
    </cfRule>
    <cfRule type="notContainsBlanks" dxfId="164" priority="198">
      <formula>LEN(TRIM(E19))&gt;0</formula>
    </cfRule>
    <cfRule type="expression" dxfId="163" priority="249">
      <formula>$A$15&lt;&gt;""</formula>
    </cfRule>
  </conditionalFormatting>
  <conditionalFormatting sqref="D20:H20">
    <cfRule type="expression" dxfId="162" priority="193">
      <formula>$A$20=""</formula>
    </cfRule>
    <cfRule type="notContainsBlanks" dxfId="161" priority="195">
      <formula>LEN(TRIM(D20))&gt;0</formula>
    </cfRule>
    <cfRule type="expression" dxfId="160" priority="250">
      <formula>$A$15&lt;&gt;""</formula>
    </cfRule>
  </conditionalFormatting>
  <conditionalFormatting sqref="D21">
    <cfRule type="expression" dxfId="159" priority="190">
      <formula>$A$21=""</formula>
    </cfRule>
    <cfRule type="notContainsBlanks" dxfId="158" priority="192">
      <formula>LEN(TRIM(D21))&gt;0</formula>
    </cfRule>
    <cfRule type="expression" dxfId="157" priority="251">
      <formula>$A$15&lt;&gt;""</formula>
    </cfRule>
  </conditionalFormatting>
  <conditionalFormatting sqref="E21:H21">
    <cfRule type="expression" dxfId="156" priority="187">
      <formula>$A$21=""</formula>
    </cfRule>
    <cfRule type="notContainsBlanks" dxfId="155" priority="189">
      <formula>LEN(TRIM(E21))&gt;0</formula>
    </cfRule>
    <cfRule type="expression" dxfId="154" priority="252">
      <formula>$A$15&lt;&gt;""</formula>
    </cfRule>
  </conditionalFormatting>
  <conditionalFormatting sqref="E23:H23">
    <cfRule type="expression" dxfId="153" priority="180">
      <formula>$A$21=""</formula>
    </cfRule>
    <cfRule type="notContainsBlanks" dxfId="152" priority="182">
      <formula>LEN(TRIM(E23))&gt;0</formula>
    </cfRule>
    <cfRule type="expression" dxfId="151" priority="255">
      <formula>$A$15&lt;&gt;""</formula>
    </cfRule>
  </conditionalFormatting>
  <conditionalFormatting sqref="D24:H24">
    <cfRule type="expression" dxfId="150" priority="174">
      <formula>$A$24=""</formula>
    </cfRule>
    <cfRule type="notContainsBlanks" dxfId="149" priority="176">
      <formula>LEN(TRIM(D24))&gt;0</formula>
    </cfRule>
    <cfRule type="expression" dxfId="148" priority="256">
      <formula>$A$15&lt;&gt;""</formula>
    </cfRule>
  </conditionalFormatting>
  <conditionalFormatting sqref="D26">
    <cfRule type="expression" dxfId="147" priority="168">
      <formula>OR($D$29&lt;&gt;"",$A$13="")</formula>
    </cfRule>
    <cfRule type="expression" dxfId="146" priority="170">
      <formula>$D$26="Igen"</formula>
    </cfRule>
    <cfRule type="expression" dxfId="145" priority="171">
      <formula>$A$26&lt;&gt;""</formula>
    </cfRule>
  </conditionalFormatting>
  <conditionalFormatting sqref="A26">
    <cfRule type="expression" dxfId="144" priority="30">
      <formula>$A$13=""</formula>
    </cfRule>
    <cfRule type="expression" dxfId="143" priority="169">
      <formula>$D$29&lt;&gt;""</formula>
    </cfRule>
  </conditionalFormatting>
  <conditionalFormatting sqref="D29:H29">
    <cfRule type="expression" dxfId="142" priority="165">
      <formula>$A$29=""</formula>
    </cfRule>
    <cfRule type="notContainsBlanks" dxfId="141" priority="167">
      <formula>LEN(TRIM(D29))&gt;0</formula>
    </cfRule>
    <cfRule type="expression" dxfId="140" priority="257">
      <formula>$A$27&lt;&gt;""</formula>
    </cfRule>
  </conditionalFormatting>
  <conditionalFormatting sqref="D30:H30">
    <cfRule type="expression" dxfId="139" priority="162">
      <formula>$A$30=""</formula>
    </cfRule>
    <cfRule type="notContainsBlanks" dxfId="138" priority="164">
      <formula>LEN(TRIM(D30))&gt;0</formula>
    </cfRule>
    <cfRule type="expression" dxfId="137" priority="258">
      <formula>$A$27&lt;&gt;""</formula>
    </cfRule>
  </conditionalFormatting>
  <conditionalFormatting sqref="D31:H31">
    <cfRule type="expression" dxfId="136" priority="159">
      <formula>$A$31=""</formula>
    </cfRule>
    <cfRule type="notContainsBlanks" dxfId="135" priority="161">
      <formula>LEN(TRIM(D31))&gt;0</formula>
    </cfRule>
    <cfRule type="expression" dxfId="134" priority="259">
      <formula>$A$27&lt;&gt;""</formula>
    </cfRule>
  </conditionalFormatting>
  <conditionalFormatting sqref="D32:E32">
    <cfRule type="expression" dxfId="133" priority="50">
      <formula>$A$32=""</formula>
    </cfRule>
    <cfRule type="notContainsBlanks" dxfId="132" priority="158">
      <formula>LEN(TRIM(D32))&gt;0</formula>
    </cfRule>
    <cfRule type="expression" dxfId="131" priority="260">
      <formula>$A$27&lt;&gt;""</formula>
    </cfRule>
  </conditionalFormatting>
  <conditionalFormatting sqref="D33:H33">
    <cfRule type="expression" dxfId="130" priority="151">
      <formula>$A$33=""</formula>
    </cfRule>
    <cfRule type="notContainsBlanks" dxfId="129" priority="153">
      <formula>LEN(TRIM(D33))&gt;0</formula>
    </cfRule>
    <cfRule type="expression" dxfId="128" priority="261">
      <formula>$A$27&lt;&gt;""</formula>
    </cfRule>
  </conditionalFormatting>
  <conditionalFormatting sqref="D34">
    <cfRule type="expression" dxfId="127" priority="148">
      <formula>$A$34=""</formula>
    </cfRule>
    <cfRule type="notContainsBlanks" dxfId="126" priority="150">
      <formula>LEN(TRIM(D34))&gt;0</formula>
    </cfRule>
    <cfRule type="expression" dxfId="125" priority="262">
      <formula>$A$27&lt;&gt;""</formula>
    </cfRule>
  </conditionalFormatting>
  <conditionalFormatting sqref="E34:H34">
    <cfRule type="expression" dxfId="124" priority="145">
      <formula>$A$34=""</formula>
    </cfRule>
    <cfRule type="notContainsBlanks" dxfId="123" priority="147">
      <formula>LEN(TRIM(E34))&gt;0</formula>
    </cfRule>
    <cfRule type="expression" dxfId="122" priority="263">
      <formula>$A$27&lt;&gt;""</formula>
    </cfRule>
  </conditionalFormatting>
  <conditionalFormatting sqref="D35:H35">
    <cfRule type="expression" dxfId="121" priority="142">
      <formula>$A$33=""</formula>
    </cfRule>
    <cfRule type="notContainsBlanks" dxfId="120" priority="144">
      <formula>LEN(TRIM(D35))&gt;0</formula>
    </cfRule>
    <cfRule type="expression" dxfId="119" priority="264">
      <formula>$A$27&lt;&gt;""</formula>
    </cfRule>
  </conditionalFormatting>
  <conditionalFormatting sqref="D36">
    <cfRule type="expression" dxfId="118" priority="136">
      <formula>$A$36=""</formula>
    </cfRule>
    <cfRule type="notContainsBlanks" dxfId="117" priority="141">
      <formula>LEN(TRIM(D36))&gt;0</formula>
    </cfRule>
    <cfRule type="expression" dxfId="116" priority="265">
      <formula>$A$27&lt;&gt;""</formula>
    </cfRule>
  </conditionalFormatting>
  <conditionalFormatting sqref="E36:H36">
    <cfRule type="expression" dxfId="115" priority="138">
      <formula>$A$36=""</formula>
    </cfRule>
    <cfRule type="notContainsBlanks" dxfId="114" priority="140">
      <formula>LEN(TRIM(E36))&gt;0</formula>
    </cfRule>
    <cfRule type="expression" dxfId="113" priority="266">
      <formula>$A$27&lt;&gt;""</formula>
    </cfRule>
  </conditionalFormatting>
  <conditionalFormatting sqref="D37:H37">
    <cfRule type="expression" dxfId="112" priority="133">
      <formula>$A$37=""</formula>
    </cfRule>
    <cfRule type="notContainsBlanks" dxfId="111" priority="134">
      <formula>LEN(TRIM(D37))&gt;0</formula>
    </cfRule>
    <cfRule type="expression" dxfId="110" priority="135">
      <formula>$A$27&lt;&gt;""</formula>
    </cfRule>
  </conditionalFormatting>
  <conditionalFormatting sqref="M14:N14">
    <cfRule type="expression" dxfId="109" priority="127">
      <formula>$J$14=""</formula>
    </cfRule>
    <cfRule type="expression" dxfId="108" priority="128">
      <formula>AND($J$13&lt;&gt;"",$M$14&lt;&gt;"")</formula>
    </cfRule>
    <cfRule type="expression" dxfId="107" priority="129">
      <formula>$A$27&lt;&gt;""</formula>
    </cfRule>
  </conditionalFormatting>
  <conditionalFormatting sqref="M15:N15">
    <cfRule type="expression" dxfId="106" priority="123">
      <formula>AND($J$15&lt;&gt;"",$M$15&lt;&gt;"")</formula>
    </cfRule>
    <cfRule type="expression" dxfId="105" priority="124">
      <formula>$J$15=""</formula>
    </cfRule>
    <cfRule type="expression" dxfId="104" priority="125">
      <formula>$J$15&lt;&gt;""</formula>
    </cfRule>
  </conditionalFormatting>
  <conditionalFormatting sqref="M16">
    <cfRule type="expression" dxfId="103" priority="120">
      <formula>$J$16=""</formula>
    </cfRule>
    <cfRule type="notContainsBlanks" dxfId="102" priority="122">
      <formula>LEN(TRIM(M16))&gt;0</formula>
    </cfRule>
    <cfRule type="expression" dxfId="101" priority="267">
      <formula>$J$13&lt;&gt;""</formula>
    </cfRule>
  </conditionalFormatting>
  <conditionalFormatting sqref="M17:Q17">
    <cfRule type="expression" dxfId="100" priority="113">
      <formula>$J$16=""</formula>
    </cfRule>
    <cfRule type="notContainsBlanks" dxfId="99" priority="115">
      <formula>LEN(TRIM(M17))&gt;0</formula>
    </cfRule>
    <cfRule type="expression" dxfId="98" priority="269">
      <formula>$J$13&lt;&gt;""</formula>
    </cfRule>
  </conditionalFormatting>
  <conditionalFormatting sqref="M18:N18">
    <cfRule type="expression" dxfId="97" priority="110">
      <formula>$J$18=""</formula>
    </cfRule>
    <cfRule type="notContainsBlanks" dxfId="96" priority="112">
      <formula>LEN(TRIM(M18))&gt;0</formula>
    </cfRule>
    <cfRule type="expression" dxfId="95" priority="270">
      <formula>$J$13&lt;&gt;""</formula>
    </cfRule>
  </conditionalFormatting>
  <conditionalFormatting sqref="M19:N19">
    <cfRule type="expression" dxfId="94" priority="107">
      <formula>$J$19=""</formula>
    </cfRule>
    <cfRule type="notContainsBlanks" dxfId="93" priority="109">
      <formula>LEN(TRIM(M19))&gt;0</formula>
    </cfRule>
    <cfRule type="expression" dxfId="92" priority="271">
      <formula>$J$13&lt;&gt;""</formula>
    </cfRule>
  </conditionalFormatting>
  <conditionalFormatting sqref="N16:Q16">
    <cfRule type="expression" dxfId="91" priority="101">
      <formula>$J$16=""</formula>
    </cfRule>
    <cfRule type="notContainsBlanks" dxfId="90" priority="103">
      <formula>LEN(TRIM(N16))&gt;0</formula>
    </cfRule>
    <cfRule type="expression" dxfId="89" priority="268">
      <formula>$J$13&lt;&gt;""</formula>
    </cfRule>
  </conditionalFormatting>
  <conditionalFormatting sqref="M20:O20">
    <cfRule type="expression" dxfId="88" priority="98">
      <formula>$J$20=""</formula>
    </cfRule>
    <cfRule type="notContainsBlanks" dxfId="87" priority="100">
      <formula>LEN(TRIM(M20))&gt;0</formula>
    </cfRule>
    <cfRule type="expression" dxfId="86" priority="272">
      <formula>$J$13&lt;&gt;""</formula>
    </cfRule>
  </conditionalFormatting>
  <conditionalFormatting sqref="M21:Q21">
    <cfRule type="expression" dxfId="85" priority="95">
      <formula>$J$21=""</formula>
    </cfRule>
    <cfRule type="notContainsBlanks" dxfId="84" priority="97">
      <formula>LEN(TRIM(M21))&gt;0</formula>
    </cfRule>
    <cfRule type="expression" dxfId="83" priority="273">
      <formula>$J$13&lt;&gt;""</formula>
    </cfRule>
  </conditionalFormatting>
  <conditionalFormatting sqref="M22:Q22">
    <cfRule type="expression" dxfId="82" priority="92">
      <formula>$J$22=""</formula>
    </cfRule>
    <cfRule type="notContainsBlanks" dxfId="81" priority="94">
      <formula>LEN(TRIM(M22))&gt;0</formula>
    </cfRule>
    <cfRule type="expression" dxfId="80" priority="274">
      <formula>$J$13&lt;&gt;""</formula>
    </cfRule>
  </conditionalFormatting>
  <conditionalFormatting sqref="M23:Q23">
    <cfRule type="expression" dxfId="79" priority="89">
      <formula>$J$23=""</formula>
    </cfRule>
    <cfRule type="notContainsBlanks" dxfId="78" priority="91">
      <formula>LEN(TRIM(M23))&gt;0</formula>
    </cfRule>
    <cfRule type="expression" dxfId="77" priority="275">
      <formula>$J$13&lt;&gt;""</formula>
    </cfRule>
  </conditionalFormatting>
  <conditionalFormatting sqref="M25:P25">
    <cfRule type="expression" dxfId="76" priority="86">
      <formula>$J$25=""</formula>
    </cfRule>
    <cfRule type="notContainsBlanks" dxfId="75" priority="88">
      <formula>LEN(TRIM(M25))&gt;0</formula>
    </cfRule>
    <cfRule type="expression" dxfId="74" priority="276">
      <formula>$J$24&lt;&gt;""</formula>
    </cfRule>
  </conditionalFormatting>
  <conditionalFormatting sqref="M26:N26">
    <cfRule type="expression" dxfId="73" priority="80">
      <formula>$J$26=""</formula>
    </cfRule>
    <cfRule type="notContainsBlanks" dxfId="72" priority="236">
      <formula>LEN(TRIM(M26))&gt;0</formula>
    </cfRule>
    <cfRule type="expression" dxfId="71" priority="277">
      <formula>$J$24&lt;&gt;""</formula>
    </cfRule>
  </conditionalFormatting>
  <conditionalFormatting sqref="M30:Q30">
    <cfRule type="expression" dxfId="70" priority="77">
      <formula>$J$30=""</formula>
    </cfRule>
    <cfRule type="notContainsBlanks" dxfId="69" priority="79">
      <formula>LEN(TRIM(M30))&gt;0</formula>
    </cfRule>
    <cfRule type="expression" dxfId="68" priority="278">
      <formula>$J$29&lt;&gt;""</formula>
    </cfRule>
  </conditionalFormatting>
  <conditionalFormatting sqref="M31">
    <cfRule type="expression" dxfId="67" priority="74">
      <formula>$J$31=""</formula>
    </cfRule>
    <cfRule type="notContainsBlanks" dxfId="66" priority="76">
      <formula>LEN(TRIM(M31))&gt;0</formula>
    </cfRule>
    <cfRule type="expression" dxfId="65" priority="279">
      <formula>$J$29&lt;&gt;""</formula>
    </cfRule>
  </conditionalFormatting>
  <conditionalFormatting sqref="N31:Q31">
    <cfRule type="expression" dxfId="64" priority="71">
      <formula>$J$31=""</formula>
    </cfRule>
    <cfRule type="notContainsBlanks" dxfId="63" priority="73">
      <formula>LEN(TRIM(N31))&gt;0</formula>
    </cfRule>
    <cfRule type="expression" dxfId="62" priority="280">
      <formula>$J$29&lt;&gt;""</formula>
    </cfRule>
  </conditionalFormatting>
  <conditionalFormatting sqref="M32:Q32">
    <cfRule type="expression" dxfId="61" priority="68">
      <formula>$J$31=""</formula>
    </cfRule>
    <cfRule type="notContainsBlanks" dxfId="60" priority="70">
      <formula>LEN(TRIM(M32))&gt;0</formula>
    </cfRule>
    <cfRule type="expression" dxfId="59" priority="281">
      <formula>$J$29&lt;&gt;""</formula>
    </cfRule>
  </conditionalFormatting>
  <conditionalFormatting sqref="M33:Q33">
    <cfRule type="expression" dxfId="58" priority="65">
      <formula>$J$33=""</formula>
    </cfRule>
    <cfRule type="notContainsBlanks" dxfId="57" priority="67">
      <formula>LEN(TRIM(M33))&gt;0</formula>
    </cfRule>
    <cfRule type="expression" dxfId="56" priority="282">
      <formula>$J$29&lt;&gt;""</formula>
    </cfRule>
  </conditionalFormatting>
  <conditionalFormatting sqref="M34:N34">
    <cfRule type="expression" dxfId="55" priority="62">
      <formula>$J$34=""</formula>
    </cfRule>
    <cfRule type="notContainsBlanks" dxfId="54" priority="64">
      <formula>LEN(TRIM(M34))&gt;0</formula>
    </cfRule>
    <cfRule type="expression" dxfId="53" priority="283">
      <formula>$J$29&lt;&gt;""</formula>
    </cfRule>
  </conditionalFormatting>
  <conditionalFormatting sqref="M35:Q35">
    <cfRule type="expression" dxfId="52" priority="59">
      <formula>$J$35=""</formula>
    </cfRule>
    <cfRule type="notContainsBlanks" dxfId="51" priority="61">
      <formula>LEN(TRIM(M35))&gt;0</formula>
    </cfRule>
    <cfRule type="expression" dxfId="50" priority="284">
      <formula>$J$29&lt;&gt;""</formula>
    </cfRule>
  </conditionalFormatting>
  <conditionalFormatting sqref="M36:O36">
    <cfRule type="expression" dxfId="49" priority="56">
      <formula>$J$36=""</formula>
    </cfRule>
    <cfRule type="notContainsBlanks" dxfId="48" priority="58">
      <formula>LEN(TRIM(M36))&gt;0</formula>
    </cfRule>
    <cfRule type="expression" dxfId="47" priority="285">
      <formula>$J$29&lt;&gt;""</formula>
    </cfRule>
  </conditionalFormatting>
  <conditionalFormatting sqref="M37">
    <cfRule type="expression" dxfId="46" priority="53">
      <formula>$J$37=""</formula>
    </cfRule>
    <cfRule type="notContainsBlanks" dxfId="45" priority="55">
      <formula>LEN(TRIM(M37))&gt;0</formula>
    </cfRule>
    <cfRule type="expression" dxfId="44" priority="286">
      <formula>$J$29&lt;&gt;""</formula>
    </cfRule>
  </conditionalFormatting>
  <conditionalFormatting sqref="D23">
    <cfRule type="expression" dxfId="43" priority="46">
      <formula>$A$21=""</formula>
    </cfRule>
    <cfRule type="notContainsBlanks" dxfId="42" priority="49">
      <formula>LEN(TRIM(D23))&gt;0</formula>
    </cfRule>
    <cfRule type="expression" dxfId="41" priority="254">
      <formula>$A$15&lt;&gt;""</formula>
    </cfRule>
  </conditionalFormatting>
  <conditionalFormatting sqref="D22:H22">
    <cfRule type="expression" dxfId="40" priority="43">
      <formula>$A$20=""</formula>
    </cfRule>
    <cfRule type="notContainsBlanks" dxfId="39" priority="45">
      <formula>LEN(TRIM(D22))&gt;0</formula>
    </cfRule>
    <cfRule type="expression" dxfId="38" priority="253">
      <formula>$A$15&lt;&gt;""</formula>
    </cfRule>
  </conditionalFormatting>
  <conditionalFormatting sqref="E40:G40">
    <cfRule type="expression" dxfId="37" priority="39">
      <formula>OR($A$13="",$J$13="",$A$39="")</formula>
    </cfRule>
    <cfRule type="notContainsBlanks" dxfId="36" priority="41">
      <formula>LEN(TRIM(E40))&gt;0</formula>
    </cfRule>
    <cfRule type="expression" dxfId="35" priority="288">
      <formula>AND($A$13&lt;&gt;"",$J$13&lt;&gt;"")</formula>
    </cfRule>
  </conditionalFormatting>
  <conditionalFormatting sqref="E41:G41">
    <cfRule type="expression" dxfId="34" priority="36">
      <formula>OR($A$13="",$J$13="",$A$39="")</formula>
    </cfRule>
    <cfRule type="notContainsBlanks" dxfId="33" priority="38">
      <formula>LEN(TRIM(E41))&gt;0</formula>
    </cfRule>
    <cfRule type="expression" dxfId="32" priority="289">
      <formula>AND($A$13&lt;&gt;"",$J$13&lt;&gt;"")</formula>
    </cfRule>
  </conditionalFormatting>
  <conditionalFormatting sqref="E42:G42">
    <cfRule type="expression" dxfId="31" priority="35">
      <formula>OR($A$13="",$J$13="")</formula>
    </cfRule>
  </conditionalFormatting>
  <conditionalFormatting sqref="A53:Q57">
    <cfRule type="notContainsBlanks" dxfId="30" priority="3">
      <formula>LEN(TRIM(A53))&gt;0</formula>
    </cfRule>
    <cfRule type="expression" dxfId="29" priority="34">
      <formula>$A$52=""</formula>
    </cfRule>
  </conditionalFormatting>
  <conditionalFormatting sqref="N40:P45">
    <cfRule type="notContainsBlanks" dxfId="28" priority="31">
      <formula>LEN(TRIM(N40))&gt;0</formula>
    </cfRule>
    <cfRule type="expression" dxfId="27" priority="32">
      <formula>$M$26=""</formula>
    </cfRule>
    <cfRule type="expression" dxfId="26" priority="33">
      <formula>$M$26&lt;&gt;""</formula>
    </cfRule>
  </conditionalFormatting>
  <conditionalFormatting sqref="D10:E10">
    <cfRule type="notContainsBlanks" dxfId="25" priority="29">
      <formula>LEN(TRIM(D10))&gt;0</formula>
    </cfRule>
  </conditionalFormatting>
  <conditionalFormatting sqref="D11:E11">
    <cfRule type="notContainsBlanks" dxfId="24" priority="28">
      <formula>LEN(TRIM(D11))&gt;0</formula>
    </cfRule>
  </conditionalFormatting>
  <conditionalFormatting sqref="M28">
    <cfRule type="expression" dxfId="23" priority="25">
      <formula>$J$28=""</formula>
    </cfRule>
    <cfRule type="containsBlanks" dxfId="22" priority="26">
      <formula>LEN(TRIM(M28))=0</formula>
    </cfRule>
    <cfRule type="notContainsBlanks" dxfId="21" priority="287">
      <formula>LEN(TRIM(M28))&gt;0</formula>
    </cfRule>
  </conditionalFormatting>
  <conditionalFormatting sqref="A48:A50">
    <cfRule type="notContainsBlanks" dxfId="20" priority="22">
      <formula>LEN(TRIM(A48))&gt;0</formula>
    </cfRule>
    <cfRule type="containsBlanks" dxfId="19" priority="23">
      <formula>LEN(TRIM(A48))=0</formula>
    </cfRule>
    <cfRule type="expression" dxfId="18" priority="24">
      <formula>OR(SUM($N$40:$P$45)=0,SUM($E$40:$G$41)=0)</formula>
    </cfRule>
  </conditionalFormatting>
  <conditionalFormatting sqref="A48">
    <cfRule type="expression" dxfId="17" priority="18">
      <formula>$B$48=""</formula>
    </cfRule>
  </conditionalFormatting>
  <conditionalFormatting sqref="A49">
    <cfRule type="expression" dxfId="16" priority="17">
      <formula>$B$48=""</formula>
    </cfRule>
  </conditionalFormatting>
  <conditionalFormatting sqref="A50">
    <cfRule type="expression" dxfId="15" priority="16">
      <formula>$B$48=""</formula>
    </cfRule>
  </conditionalFormatting>
  <conditionalFormatting sqref="J48">
    <cfRule type="notContainsBlanks" dxfId="14" priority="13">
      <formula>LEN(TRIM(J48))&gt;0</formula>
    </cfRule>
    <cfRule type="containsBlanks" dxfId="13" priority="14">
      <formula>LEN(TRIM(J48))=0</formula>
    </cfRule>
    <cfRule type="expression" dxfId="12" priority="15">
      <formula>OR(SUM($N$40:$P$45)=0,SUM($E$40:$G$41)=0)</formula>
    </cfRule>
  </conditionalFormatting>
  <conditionalFormatting sqref="J48">
    <cfRule type="expression" dxfId="11" priority="12">
      <formula>$B$48=""</formula>
    </cfRule>
  </conditionalFormatting>
  <conditionalFormatting sqref="J49">
    <cfRule type="notContainsBlanks" dxfId="10" priority="9">
      <formula>LEN(TRIM(J49))&gt;0</formula>
    </cfRule>
    <cfRule type="containsBlanks" dxfId="9" priority="10">
      <formula>LEN(TRIM(J49))=0</formula>
    </cfRule>
    <cfRule type="expression" dxfId="8" priority="11">
      <formula>OR(SUM($N$40:$P$45)=0,SUM($E$40:$G$41)=0)</formula>
    </cfRule>
  </conditionalFormatting>
  <conditionalFormatting sqref="J49">
    <cfRule type="expression" dxfId="7" priority="8">
      <formula>$B$48=""</formula>
    </cfRule>
  </conditionalFormatting>
  <conditionalFormatting sqref="J50">
    <cfRule type="notContainsBlanks" dxfId="6" priority="5">
      <formula>LEN(TRIM(J50))&gt;0</formula>
    </cfRule>
    <cfRule type="containsBlanks" dxfId="5" priority="6">
      <formula>LEN(TRIM(J50))=0</formula>
    </cfRule>
    <cfRule type="expression" dxfId="4" priority="7">
      <formula>OR(SUM($N$40:$P$45)=0,SUM($E$40:$G$41)=0)</formula>
    </cfRule>
  </conditionalFormatting>
  <conditionalFormatting sqref="J50">
    <cfRule type="expression" dxfId="3" priority="4">
      <formula>$B$48=""</formula>
    </cfRule>
  </conditionalFormatting>
  <conditionalFormatting sqref="C63:E63">
    <cfRule type="expression" dxfId="2" priority="2">
      <formula>$D$64=""</formula>
    </cfRule>
  </conditionalFormatting>
  <conditionalFormatting sqref="L63:N63">
    <cfRule type="expression" dxfId="1" priority="1">
      <formula>$A$52=""</formula>
    </cfRule>
  </conditionalFormatting>
  <dataValidations xWindow="1055" yWindow="415" count="23">
    <dataValidation type="list" allowBlank="1" showErrorMessage="1" errorTitle="Hibás adat!" error="Érvénytelen körzetszámot adtál meg!_x000a__x000a_A listából tudsz válassztani a cella melletti nyilra kattintás után!_x000a__x000a_Nyomd meg a MÉGSE gombot és válassz a listából!" promptTitle="Mobiltelefon körzetszám" prompt="Kérlek, válassz a listából! Minden képpen szükségünk van egy mobiltelefon számra, hogy elérhessünk!" sqref="L9">
      <formula1>"'+36 (20),'+36 (30),'+36 (31),'+36 (70)"</formula1>
    </dataValidation>
    <dataValidation type="whole" allowBlank="1" showErrorMessage="1" errorTitle="Rossz hívószám" error="Rosszul írtad be! a hívószám 7 számjegy, szóköz, kötőjel nélkül._x000a_PL: 1234567" promptTitle="Mobil hívószám               " prompt="Add meg mobiltelefonod hívószámát azért,_x000a_ha kérdésünk van elérhessünk rajta!" sqref="M9:O9">
      <formula1>1000000</formula1>
      <formula2>9999999</formula2>
    </dataValidation>
    <dataValidation allowBlank="1" showErrorMessage="1" promptTitle="Akciókód" prompt="Csak akkor írj be értéket, ha van érvényben lévő akcióhoz tartozó kódod!" sqref="D10:E10"/>
    <dataValidation type="list" allowBlank="1" showErrorMessage="1" errorTitle="Hibás dátum" error="Kérlek ellenőrizd, helyesen adtad-e meg a dátumot!" promptTitle="Kockázatviselés kezdő napja" prompt="A legkorábbi dátum az ajánlat aláírást követő nap lehet, a legkésőbbi kockázatviselési nap az ajánlat aláírását követő 181. nap lehet._x000a__x000a_Formátum:  2000.01.01" sqref="M19:N19">
      <formula1>"éves,féléves,negyedéves"</formula1>
    </dataValidation>
    <dataValidation type="textLength" allowBlank="1" showErrorMessage="1" errorTitle="Helytelen név!" error="Kérlek pontosan add meg a vállalkozás nevét!" prompt=" " sqref="J8:P8">
      <formula1>3</formula1>
      <formula2>50</formula2>
    </dataValidation>
    <dataValidation type="textLength" allowBlank="1" showInputMessage="1" showErrorMessage="1" error="Nem megfelelő e-mail cím!" promptTitle="E-mail cím" prompt="Azt az e-mail címet add meg, ahová az ajánlatot küldhetjük!" sqref="L10:O10">
      <formula1>7</formula1>
      <formula2>50</formula2>
    </dataValidation>
    <dataValidation type="whole" allowBlank="1" showInputMessage="1" showErrorMessage="1" error="Hibás partnerkód, kérlek ellenőrizd!" promptTitle="Közvetítő kód" prompt="Kélrek, add meg közvetítő kódodat!_x000a_" sqref="L11:O11">
      <formula1>1000</formula1>
      <formula2>999999999</formula2>
    </dataValidation>
    <dataValidation type="list" allowBlank="1" showInputMessage="1" showErrorMessage="1" sqref="D23 D36">
      <formula1>"'+36 (20),'+36 (30),'+36 (31),'+36 (70)"</formula1>
    </dataValidation>
    <dataValidation type="whole" allowBlank="1" showInputMessage="1" showErrorMessage="1" sqref="E23:H23 E36:H36">
      <formula1>1000000</formula1>
      <formula2>9999999</formula2>
    </dataValidation>
    <dataValidation type="textLength" allowBlank="1" showInputMessage="1" showErrorMessage="1" sqref="D24:H24">
      <formula1>7</formula1>
      <formula2>50</formula2>
    </dataValidation>
    <dataValidation type="list" allowBlank="1" showInputMessage="1" showErrorMessage="1" sqref="M20:O20">
      <formula1>"csoportos díjlehívás,banki utalás,bankkártyás fizetés,csekk"</formula1>
    </dataValidation>
    <dataValidation type="list" allowBlank="1" showInputMessage="1" showErrorMessage="1" sqref="M25:P25">
      <mc:AlternateContent xmlns:x12ac="http://schemas.microsoft.com/office/spreadsheetml/2011/1/ac" xmlns:mc="http://schemas.openxmlformats.org/markup-compatibility/2006">
        <mc:Choice Requires="x12ac">
          <x12ac:list>"Családház, sorház, ikerház",Lakás többlakásos épületben,Nyaraló</x12ac:list>
        </mc:Choice>
        <mc:Fallback>
          <formula1>"Családház, sorház, ikerház,Lakás többlakásos épületben,Nyaraló"</formula1>
        </mc:Fallback>
      </mc:AlternateContent>
    </dataValidation>
    <dataValidation type="whole" allowBlank="1" showInputMessage="1" showErrorMessage="1" sqref="D21 D19">
      <formula1>1000</formula1>
      <formula2>9999</formula2>
    </dataValidation>
    <dataValidation type="textLength" allowBlank="1" showInputMessage="1" showErrorMessage="1" errorTitle="Érvénytelen vagy túl hosszú név" error="Pontosan add meg a Szerződő nevét._x000a_Maximum 50 karakter adható meg." sqref="D15:H16">
      <formula1>1</formula1>
      <formula2>50</formula2>
    </dataValidation>
    <dataValidation type="date" allowBlank="1" showInputMessage="1" showErrorMessage="1" sqref="G17:H17">
      <formula1>1</formula1>
      <formula2>TODAY()-6574</formula2>
    </dataValidation>
    <dataValidation type="whole" allowBlank="1" showInputMessage="1" showErrorMessage="1" errorTitle="Nem megfelelő érték" error="50.000.000 Ft alatti épületre nem adható egyedi ajánlat. " promptTitle="Épület/építmény érték együttesen" prompt="A biztosítandó Épület és építmény értékét egyben kell  megadni._x000a__x000a_Építmény lehet pl. medence, épített kerti sütő, szaletli, épített út." sqref="E40:G40">
      <formula1>50000000</formula1>
      <formula2>10000000000</formula2>
    </dataValidation>
    <dataValidation type="whole" allowBlank="1" showInputMessage="1" showErrorMessage="1" errorTitle="Nem megfelelő érték" error="500.000 Ft alatti melléképületre nem adható egyedi ajánlat" promptTitle="Melléképület értéke" prompt="Add meg a Melléképület értékét." sqref="E41:G41">
      <formula1>500000</formula1>
      <formula2>1000000000</formula2>
    </dataValidation>
    <dataValidation type="whole" allowBlank="1" showInputMessage="1" showErrorMessage="1" errorTitle="Hibás Ingóság érték" error="10.000.000 Ft alatti ingóságra nem adható egyedi ajánlat." sqref="E42:G42">
      <formula1>10000000</formula1>
      <formula2>2000000000</formula2>
    </dataValidation>
    <dataValidation allowBlank="1" showErrorMessage="1" promptTitle="Kuponkód" prompt="Csak akkor írj be értéket, ha van érvényben lévő akcióhoz tartozó kódod!" sqref="D11:E11"/>
    <dataValidation type="list" allowBlank="1" showInputMessage="1" showErrorMessage="1" sqref="M28 A48:A50 J48:J50">
      <formula1>"igen,nem"</formula1>
    </dataValidation>
    <dataValidation type="list" allowBlank="1" showInputMessage="1" showErrorMessage="1" sqref="M37">
      <formula1>"HUF,EUR,USD,CHF,JPY,CNY,RUB,"</formula1>
    </dataValidation>
    <dataValidation allowBlank="1" showErrorMessage="1" sqref="M14:N14"/>
    <dataValidation type="date" allowBlank="1" showErrorMessage="1" errorTitle="Hibás dátum" error="Kérlek ellenőrizd, helyesen adtad-e meg a dátumot!" promptTitle="Kockázatviselés kezdő napja" prompt="A legkorábbi dátum az ajánlat aláírást követő nap lehet, a legkésőbbi kockázatviselési nap az ajánlat aláírását követő 181. nap lehet._x000a__x000a_Formátum:  2000.01.01" sqref="M18:N18">
      <formula1>TODAY()+1</formula1>
      <formula2>TODAY()+181</formula2>
    </dataValidation>
  </dataValidations>
  <printOptions horizontalCentered="1"/>
  <pageMargins left="0.43307086614173229" right="0.43307086614173229" top="0.70866141732283472" bottom="0.70866141732283472" header="0.31496062992125984" footer="0.31496062992125984"/>
  <pageSetup paperSize="9" scale="96" orientation="portrait" r:id="rId1"/>
  <headerFooter>
    <oddFooter>&amp;C&amp;8UNIQA Biztosító Zrt. 1134 Budapest, Róbert Károly krt 70-74. Telefon +36 20/30/70/5445-555 Telefax: +36 1 2386-060 E-mail: info@uniqa.hu www.uniqa.hu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055" yWindow="415" count="2">
        <x14:dataValidation type="list" allowBlank="1" showErrorMessage="1" promptTitle="Válaszd ki a Szerződő típusát!" prompt="Jogi személy választása esetén a Biztosított minden esetben megegyezik a Szerződővel.">
          <x14:formula1>
            <xm:f>Paramétertábla!$B$1:$B$2</xm:f>
          </x14:formula1>
          <xm:sqref>A14:C14</xm:sqref>
        </x14:dataValidation>
        <x14:dataValidation type="list" allowBlank="1" showInputMessage="1" showErrorMessage="1">
          <x14:formula1>
            <xm:f>Paramétertábla!$E$1:$E$2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="120" zoomScaleNormal="120" workbookViewId="0">
      <selection activeCell="A14" sqref="A14:P33"/>
    </sheetView>
  </sheetViews>
  <sheetFormatPr defaultRowHeight="11.25" x14ac:dyDescent="0.2"/>
  <cols>
    <col min="1" max="23" width="5.7109375" style="79" customWidth="1"/>
    <col min="24" max="16384" width="9.140625" style="79"/>
  </cols>
  <sheetData>
    <row r="1" spans="1:16" ht="4.5" customHeight="1" x14ac:dyDescent="0.2"/>
    <row r="2" spans="1:16" ht="12" customHeight="1" x14ac:dyDescent="0.2">
      <c r="E2" s="79" t="s">
        <v>31</v>
      </c>
      <c r="I2" s="97" t="str">
        <f>Adatközlő!D15&amp;" "&amp;Adatközlő!D16</f>
        <v xml:space="preserve"> </v>
      </c>
      <c r="J2" s="97"/>
      <c r="K2" s="97"/>
      <c r="L2" s="97"/>
      <c r="M2" s="97"/>
      <c r="N2" s="97"/>
      <c r="O2" s="97"/>
    </row>
    <row r="3" spans="1:16" ht="12" customHeight="1" x14ac:dyDescent="0.2">
      <c r="E3" s="79" t="s">
        <v>37</v>
      </c>
      <c r="I3" s="97">
        <f>Adatközlő!D17</f>
        <v>0</v>
      </c>
      <c r="J3" s="97"/>
      <c r="K3" s="97"/>
      <c r="L3" s="97"/>
      <c r="M3" s="97"/>
      <c r="N3" s="97"/>
      <c r="O3" s="97"/>
    </row>
    <row r="4" spans="1:16" ht="12" customHeight="1" x14ac:dyDescent="0.2">
      <c r="E4" s="79" t="s">
        <v>32</v>
      </c>
      <c r="I4" s="98">
        <f>Adatközlő!G17</f>
        <v>0</v>
      </c>
      <c r="J4" s="99"/>
      <c r="K4" s="80"/>
      <c r="L4" s="80"/>
      <c r="M4" s="80"/>
      <c r="N4" s="80"/>
      <c r="O4" s="80"/>
    </row>
    <row r="5" spans="1:16" ht="12" customHeight="1" x14ac:dyDescent="0.2">
      <c r="E5" s="79" t="s">
        <v>33</v>
      </c>
      <c r="I5" s="97">
        <f>Adatközlő!D18</f>
        <v>0</v>
      </c>
      <c r="J5" s="97"/>
      <c r="K5" s="97"/>
      <c r="L5" s="97"/>
      <c r="M5" s="97"/>
      <c r="N5" s="97"/>
      <c r="O5" s="97"/>
    </row>
    <row r="6" spans="1:16" ht="12" customHeight="1" x14ac:dyDescent="0.2">
      <c r="E6" s="79" t="s">
        <v>34</v>
      </c>
      <c r="I6" s="97">
        <f>Adatközlő!D24</f>
        <v>0</v>
      </c>
      <c r="J6" s="97"/>
      <c r="K6" s="97"/>
      <c r="L6" s="97"/>
      <c r="M6" s="97"/>
      <c r="N6" s="97"/>
      <c r="O6" s="97"/>
    </row>
    <row r="7" spans="1:16" ht="12" customHeight="1" x14ac:dyDescent="0.2">
      <c r="E7" s="79" t="s">
        <v>35</v>
      </c>
      <c r="I7" s="97" t="str">
        <f>Adatközlő!D23&amp;" "&amp;Adatközlő!E23</f>
        <v xml:space="preserve"> </v>
      </c>
      <c r="J7" s="97"/>
      <c r="K7" s="97"/>
      <c r="L7" s="97"/>
      <c r="M7" s="80"/>
      <c r="N7" s="80"/>
      <c r="O7" s="80"/>
    </row>
    <row r="8" spans="1:16" ht="12" customHeight="1" x14ac:dyDescent="0.2">
      <c r="E8" s="81" t="s">
        <v>36</v>
      </c>
    </row>
    <row r="9" spans="1:16" ht="12" customHeight="1" x14ac:dyDescent="0.2"/>
    <row r="10" spans="1:16" ht="12" customHeight="1" x14ac:dyDescent="0.2"/>
    <row r="11" spans="1:16" ht="12" customHeight="1" x14ac:dyDescent="0.2"/>
    <row r="12" spans="1:16" ht="12" customHeight="1" x14ac:dyDescent="0.2">
      <c r="A12" s="82"/>
      <c r="B12" s="83"/>
      <c r="C12" s="83"/>
      <c r="D12" s="83"/>
      <c r="E12" s="103" t="s">
        <v>38</v>
      </c>
      <c r="F12" s="103"/>
      <c r="G12" s="103"/>
      <c r="H12" s="103"/>
      <c r="I12" s="103"/>
      <c r="J12" s="103"/>
      <c r="K12" s="103"/>
      <c r="L12" s="103"/>
      <c r="M12" s="83"/>
      <c r="N12" s="83"/>
      <c r="O12" s="83"/>
      <c r="P12" s="84"/>
    </row>
    <row r="13" spans="1:16" ht="5.0999999999999996" customHeight="1" x14ac:dyDescent="0.2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1:16" ht="12" customHeight="1" x14ac:dyDescent="0.2">
      <c r="A14" s="104" t="s">
        <v>45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ht="12" customHeight="1" x14ac:dyDescent="0.2">
      <c r="A15" s="107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12" customHeight="1" x14ac:dyDescent="0.2">
      <c r="A16" s="10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</row>
    <row r="17" spans="1:16" ht="12" customHeight="1" x14ac:dyDescent="0.2">
      <c r="A17" s="107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ht="12" customHeight="1" x14ac:dyDescent="0.2">
      <c r="A18" s="107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ht="12" customHeight="1" x14ac:dyDescent="0.2">
      <c r="A19" s="107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ht="12" customHeight="1" x14ac:dyDescent="0.2">
      <c r="A20" s="10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pans="1:16" ht="12" customHeight="1" x14ac:dyDescent="0.2">
      <c r="A21" s="107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</row>
    <row r="22" spans="1:16" ht="12" customHeight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1:16" ht="12" customHeight="1" x14ac:dyDescent="0.2">
      <c r="A23" s="107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 ht="12" customHeight="1" x14ac:dyDescent="0.2">
      <c r="A24" s="107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6"/>
    </row>
    <row r="25" spans="1:16" ht="12" customHeight="1" x14ac:dyDescent="0.2">
      <c r="A25" s="107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</row>
    <row r="26" spans="1:16" ht="12" customHeight="1" x14ac:dyDescent="0.2">
      <c r="A26" s="107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ht="12" customHeight="1" x14ac:dyDescent="0.2">
      <c r="A27" s="107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spans="1:16" ht="12" customHeight="1" x14ac:dyDescent="0.2">
      <c r="A28" s="107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ht="12" customHeight="1" x14ac:dyDescent="0.2">
      <c r="A29" s="107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6"/>
    </row>
    <row r="30" spans="1:16" ht="12" customHeight="1" x14ac:dyDescent="0.2">
      <c r="A30" s="107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</row>
    <row r="31" spans="1:16" ht="12" customHeight="1" x14ac:dyDescent="0.2">
      <c r="A31" s="107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6" ht="12" customHeight="1" x14ac:dyDescent="0.2">
      <c r="A32" s="107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</row>
    <row r="33" spans="1:16" ht="12" customHeight="1" x14ac:dyDescent="0.2">
      <c r="A33" s="107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ht="12" customHeight="1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</row>
    <row r="35" spans="1:16" ht="12" customHeight="1" x14ac:dyDescent="0.2">
      <c r="A35" s="91" t="s">
        <v>39</v>
      </c>
      <c r="B35" s="100">
        <f ca="1">TODAY()</f>
        <v>43280</v>
      </c>
      <c r="C35" s="100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6" ht="12" customHeight="1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</row>
    <row r="37" spans="1:16" ht="12" customHeight="1" x14ac:dyDescent="0.2">
      <c r="A37" s="85"/>
      <c r="B37" s="86"/>
      <c r="C37" s="86"/>
      <c r="D37" s="86"/>
      <c r="E37" s="86"/>
      <c r="F37" s="86"/>
      <c r="G37" s="86"/>
      <c r="H37" s="86"/>
      <c r="I37" s="86"/>
      <c r="J37" s="92"/>
      <c r="K37" s="92"/>
      <c r="L37" s="92"/>
      <c r="M37" s="92"/>
      <c r="N37" s="92"/>
      <c r="O37" s="92"/>
      <c r="P37" s="87"/>
    </row>
    <row r="38" spans="1:16" ht="12" customHeight="1" x14ac:dyDescent="0.2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101" t="s">
        <v>40</v>
      </c>
      <c r="L38" s="101"/>
      <c r="M38" s="101"/>
      <c r="N38" s="101"/>
      <c r="O38" s="86"/>
      <c r="P38" s="87"/>
    </row>
    <row r="39" spans="1:16" ht="12" customHeight="1" x14ac:dyDescent="0.2">
      <c r="A39" s="93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4"/>
    </row>
    <row r="40" spans="1:16" ht="12" customHeight="1" x14ac:dyDescent="0.2"/>
    <row r="41" spans="1:16" ht="12" customHeight="1" x14ac:dyDescent="0.2">
      <c r="A41" s="82"/>
      <c r="B41" s="83"/>
      <c r="C41" s="83"/>
      <c r="D41" s="83"/>
      <c r="E41" s="103" t="s">
        <v>41</v>
      </c>
      <c r="F41" s="103"/>
      <c r="G41" s="103"/>
      <c r="H41" s="103"/>
      <c r="I41" s="103"/>
      <c r="J41" s="103"/>
      <c r="K41" s="103"/>
      <c r="L41" s="103"/>
      <c r="M41" s="83"/>
      <c r="N41" s="83"/>
      <c r="O41" s="83"/>
      <c r="P41" s="84"/>
    </row>
    <row r="42" spans="1:16" ht="5.0999999999999996" customHeight="1" x14ac:dyDescent="0.2">
      <c r="A42" s="85"/>
      <c r="B42" s="86"/>
      <c r="C42" s="86"/>
      <c r="D42" s="86"/>
      <c r="E42" s="95"/>
      <c r="F42" s="95"/>
      <c r="G42" s="95"/>
      <c r="H42" s="95"/>
      <c r="I42" s="95"/>
      <c r="J42" s="95"/>
      <c r="K42" s="95"/>
      <c r="L42" s="95"/>
      <c r="M42" s="86"/>
      <c r="N42" s="86"/>
      <c r="O42" s="86"/>
      <c r="P42" s="87"/>
    </row>
    <row r="43" spans="1:16" ht="12" customHeight="1" x14ac:dyDescent="0.2">
      <c r="A43" s="104" t="s">
        <v>46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16" ht="12" customHeight="1" x14ac:dyDescent="0.2">
      <c r="A44" s="107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</row>
    <row r="45" spans="1:16" ht="12" customHeight="1" x14ac:dyDescent="0.2">
      <c r="A45" s="107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6"/>
    </row>
    <row r="46" spans="1:16" ht="12" customHeight="1" x14ac:dyDescent="0.2">
      <c r="A46" s="107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</row>
    <row r="47" spans="1:16" ht="12" customHeight="1" x14ac:dyDescent="0.2">
      <c r="A47" s="107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6"/>
    </row>
    <row r="48" spans="1:16" ht="12" customHeight="1" x14ac:dyDescent="0.2">
      <c r="A48" s="107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ht="12" customHeight="1" x14ac:dyDescent="0.2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6"/>
    </row>
    <row r="50" spans="1:16" ht="12" customHeight="1" x14ac:dyDescent="0.2">
      <c r="A50" s="107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</row>
    <row r="51" spans="1:16" ht="12" customHeight="1" x14ac:dyDescent="0.2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</row>
    <row r="52" spans="1:16" ht="12" customHeight="1" x14ac:dyDescent="0.2">
      <c r="A52" s="91" t="s">
        <v>39</v>
      </c>
      <c r="B52" s="100">
        <f ca="1">TODAY()</f>
        <v>43280</v>
      </c>
      <c r="C52" s="100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</row>
    <row r="53" spans="1:16" ht="12" customHeight="1" x14ac:dyDescent="0.2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</row>
    <row r="54" spans="1:16" ht="12" customHeight="1" x14ac:dyDescent="0.2">
      <c r="A54" s="85"/>
      <c r="B54" s="86"/>
      <c r="C54" s="86"/>
      <c r="D54" s="86"/>
      <c r="E54" s="86"/>
      <c r="F54" s="86"/>
      <c r="G54" s="86"/>
      <c r="H54" s="86"/>
      <c r="I54" s="86"/>
      <c r="J54" s="92"/>
      <c r="K54" s="92"/>
      <c r="L54" s="92"/>
      <c r="M54" s="92"/>
      <c r="N54" s="92"/>
      <c r="O54" s="92"/>
      <c r="P54" s="87"/>
    </row>
    <row r="55" spans="1:16" ht="12" customHeight="1" x14ac:dyDescent="0.2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101" t="s">
        <v>40</v>
      </c>
      <c r="L55" s="101"/>
      <c r="M55" s="101"/>
      <c r="N55" s="101"/>
      <c r="O55" s="86"/>
      <c r="P55" s="87"/>
    </row>
    <row r="56" spans="1:16" ht="12" customHeight="1" x14ac:dyDescent="0.2">
      <c r="A56" s="93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4"/>
    </row>
    <row r="57" spans="1:16" ht="12" customHeight="1" x14ac:dyDescent="0.2"/>
    <row r="58" spans="1:16" ht="12" customHeight="1" x14ac:dyDescent="0.2"/>
    <row r="59" spans="1:16" ht="12" customHeight="1" x14ac:dyDescent="0.2"/>
    <row r="60" spans="1:16" ht="12" customHeight="1" x14ac:dyDescent="0.2"/>
    <row r="61" spans="1:16" ht="12" customHeight="1" x14ac:dyDescent="0.2"/>
    <row r="62" spans="1:16" ht="12" customHeight="1" x14ac:dyDescent="0.2"/>
    <row r="63" spans="1:16" ht="9.9499999999999993" customHeight="1" x14ac:dyDescent="0.2">
      <c r="A63" s="96" t="str">
        <f ca="1">"Azonosító: "&amp;Adatközlő!D7</f>
        <v xml:space="preserve">Azonosító: </v>
      </c>
    </row>
    <row r="64" spans="1:16" ht="9.9499999999999993" customHeight="1" x14ac:dyDescent="0.2">
      <c r="A64" s="96" t="s">
        <v>42</v>
      </c>
    </row>
    <row r="65" spans="1:4" ht="9.9499999999999993" customHeight="1" x14ac:dyDescent="0.2">
      <c r="A65" s="96" t="s">
        <v>43</v>
      </c>
    </row>
    <row r="66" spans="1:4" ht="9.9499999999999993" customHeight="1" x14ac:dyDescent="0.2">
      <c r="A66" s="102">
        <f ca="1">NOW()</f>
        <v>43280.598033333335</v>
      </c>
      <c r="B66" s="102"/>
      <c r="C66" s="102"/>
      <c r="D66" s="102"/>
    </row>
    <row r="67" spans="1:4" ht="12" customHeight="1" x14ac:dyDescent="0.2"/>
    <row r="68" spans="1:4" ht="12" customHeight="1" x14ac:dyDescent="0.2"/>
    <row r="69" spans="1:4" ht="12" customHeight="1" x14ac:dyDescent="0.2"/>
    <row r="70" spans="1:4" ht="12" customHeight="1" x14ac:dyDescent="0.2"/>
    <row r="71" spans="1:4" ht="12" customHeight="1" x14ac:dyDescent="0.2"/>
    <row r="72" spans="1:4" ht="12" customHeight="1" x14ac:dyDescent="0.2"/>
    <row r="73" spans="1:4" ht="12" customHeight="1" x14ac:dyDescent="0.2"/>
    <row r="74" spans="1:4" ht="12" customHeight="1" x14ac:dyDescent="0.2"/>
    <row r="75" spans="1:4" ht="12" customHeight="1" x14ac:dyDescent="0.2"/>
    <row r="76" spans="1:4" ht="12" customHeight="1" x14ac:dyDescent="0.2"/>
    <row r="77" spans="1:4" ht="12" customHeight="1" x14ac:dyDescent="0.2"/>
  </sheetData>
  <sheetProtection password="DE11" sheet="1" objects="1" scenarios="1"/>
  <mergeCells count="15">
    <mergeCell ref="B52:C52"/>
    <mergeCell ref="K55:N55"/>
    <mergeCell ref="A66:D66"/>
    <mergeCell ref="E12:L12"/>
    <mergeCell ref="A14:P33"/>
    <mergeCell ref="B35:C35"/>
    <mergeCell ref="K38:N38"/>
    <mergeCell ref="E41:L41"/>
    <mergeCell ref="A43:P50"/>
    <mergeCell ref="I7:L7"/>
    <mergeCell ref="I2:O2"/>
    <mergeCell ref="I3:O3"/>
    <mergeCell ref="I5:O5"/>
    <mergeCell ref="I6:O6"/>
    <mergeCell ref="I4:J4"/>
  </mergeCells>
  <pageMargins left="0.43307086614173229" right="0.43307086614173229" top="0.70866141732283472" bottom="0.7086614173228347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1:P25"/>
  <sheetViews>
    <sheetView zoomScale="136" zoomScaleNormal="136" workbookViewId="0">
      <selection activeCell="D31" sqref="D31"/>
    </sheetView>
  </sheetViews>
  <sheetFormatPr defaultRowHeight="15" x14ac:dyDescent="0.25"/>
  <sheetData>
    <row r="1" spans="2:16" x14ac:dyDescent="0.25">
      <c r="B1" s="2" t="str">
        <f>IF(Adatközlő!A13="","","Természetes személy")</f>
        <v/>
      </c>
      <c r="E1" s="2" t="str">
        <f>IF(Adatközlő!A14="Jogi személy","","Igen")</f>
        <v>Igen</v>
      </c>
    </row>
    <row r="2" spans="2:16" x14ac:dyDescent="0.25">
      <c r="B2" s="2" t="str">
        <f>IF(Adatközlő!A13="","","Jogi személy")</f>
        <v/>
      </c>
      <c r="E2" s="2" t="str">
        <f>IF(Adatközlő!A14="Jogi személy","","Nem")</f>
        <v>Nem</v>
      </c>
      <c r="F2" s="7"/>
    </row>
    <row r="4" spans="2:16" x14ac:dyDescent="0.25">
      <c r="B4" s="9" t="s">
        <v>17</v>
      </c>
      <c r="J4" s="9" t="s">
        <v>23</v>
      </c>
    </row>
    <row r="5" spans="2:16" x14ac:dyDescent="0.25">
      <c r="B5" s="4" t="s">
        <v>0</v>
      </c>
      <c r="C5" s="1"/>
      <c r="D5" s="1"/>
      <c r="E5" s="140" t="s">
        <v>22</v>
      </c>
      <c r="F5" s="140"/>
      <c r="G5" s="140"/>
      <c r="H5" s="140"/>
      <c r="J5" s="4" t="s">
        <v>18</v>
      </c>
      <c r="M5" s="140" t="s">
        <v>24</v>
      </c>
      <c r="N5" s="140"/>
      <c r="O5" s="140"/>
      <c r="P5" s="140"/>
    </row>
    <row r="6" spans="2:16" x14ac:dyDescent="0.25">
      <c r="B6" s="5" t="s">
        <v>5</v>
      </c>
      <c r="C6" s="1"/>
      <c r="D6" s="1"/>
      <c r="E6" s="140" t="s">
        <v>22</v>
      </c>
      <c r="F6" s="140"/>
      <c r="G6" s="140"/>
      <c r="H6" s="140"/>
      <c r="J6" s="5" t="s">
        <v>22</v>
      </c>
      <c r="M6" s="140" t="s">
        <v>24</v>
      </c>
      <c r="N6" s="140"/>
      <c r="O6" s="140"/>
      <c r="P6" s="140"/>
    </row>
    <row r="7" spans="2:16" x14ac:dyDescent="0.25">
      <c r="B7" s="5" t="s">
        <v>27</v>
      </c>
      <c r="C7" s="1"/>
      <c r="D7" s="1"/>
      <c r="E7" s="140" t="s">
        <v>22</v>
      </c>
      <c r="F7" s="140"/>
      <c r="G7" s="140"/>
      <c r="H7" s="140"/>
      <c r="J7" s="5" t="s">
        <v>19</v>
      </c>
      <c r="M7" s="140" t="s">
        <v>24</v>
      </c>
      <c r="N7" s="140"/>
      <c r="O7" s="140"/>
      <c r="P7" s="140"/>
    </row>
    <row r="8" spans="2:16" x14ac:dyDescent="0.25">
      <c r="B8" s="5" t="s">
        <v>29</v>
      </c>
      <c r="C8" s="1"/>
      <c r="D8" s="1"/>
      <c r="E8" s="149" t="s">
        <v>25</v>
      </c>
      <c r="F8" s="149"/>
      <c r="G8" s="5"/>
      <c r="H8" s="8"/>
      <c r="J8" s="5" t="s">
        <v>21</v>
      </c>
      <c r="M8" s="150" t="s">
        <v>26</v>
      </c>
      <c r="N8" s="150"/>
      <c r="O8" s="5"/>
      <c r="P8" s="5"/>
    </row>
    <row r="9" spans="2:16" x14ac:dyDescent="0.25">
      <c r="B9" s="5" t="s">
        <v>6</v>
      </c>
      <c r="C9" s="1"/>
      <c r="D9" s="1"/>
      <c r="E9" s="140" t="s">
        <v>22</v>
      </c>
      <c r="F9" s="140"/>
      <c r="G9" s="140"/>
      <c r="H9" s="140"/>
      <c r="J9" s="5" t="s">
        <v>20</v>
      </c>
      <c r="M9" s="140" t="s">
        <v>24</v>
      </c>
      <c r="N9" s="140"/>
      <c r="O9" s="140"/>
      <c r="P9" s="140"/>
    </row>
    <row r="10" spans="2:16" x14ac:dyDescent="0.25">
      <c r="B10" s="5" t="s">
        <v>22</v>
      </c>
      <c r="C10" s="1"/>
      <c r="D10" s="1"/>
      <c r="E10" s="140" t="s">
        <v>22</v>
      </c>
      <c r="F10" s="140"/>
      <c r="G10" s="140"/>
      <c r="H10" s="140"/>
      <c r="J10" s="5" t="s">
        <v>22</v>
      </c>
      <c r="M10" s="140" t="s">
        <v>24</v>
      </c>
      <c r="N10" s="140"/>
      <c r="O10" s="140"/>
      <c r="P10" s="140"/>
    </row>
    <row r="11" spans="2:16" x14ac:dyDescent="0.25">
      <c r="B11" s="5" t="s">
        <v>2</v>
      </c>
      <c r="C11" s="1"/>
      <c r="D11" s="1"/>
      <c r="E11" s="140" t="s">
        <v>22</v>
      </c>
      <c r="F11" s="140"/>
      <c r="G11" s="140"/>
      <c r="H11" s="140"/>
      <c r="J11" s="5" t="s">
        <v>2</v>
      </c>
      <c r="K11" s="1"/>
      <c r="L11" s="1"/>
      <c r="M11" s="140" t="s">
        <v>24</v>
      </c>
      <c r="N11" s="140"/>
      <c r="O11" s="140"/>
      <c r="P11" s="140"/>
    </row>
    <row r="12" spans="2:16" x14ac:dyDescent="0.25">
      <c r="B12" s="5" t="s">
        <v>22</v>
      </c>
      <c r="C12" s="1"/>
      <c r="D12" s="1"/>
      <c r="E12" s="140" t="s">
        <v>22</v>
      </c>
      <c r="F12" s="140"/>
      <c r="G12" s="140"/>
      <c r="H12" s="140"/>
      <c r="J12" s="5" t="s">
        <v>22</v>
      </c>
      <c r="K12" s="1"/>
      <c r="L12" s="1"/>
      <c r="M12" s="140" t="s">
        <v>24</v>
      </c>
      <c r="N12" s="140"/>
      <c r="O12" s="140"/>
      <c r="P12" s="140"/>
    </row>
    <row r="13" spans="2:16" x14ac:dyDescent="0.25">
      <c r="B13" s="5" t="s">
        <v>3</v>
      </c>
      <c r="C13" s="1"/>
      <c r="D13" s="1"/>
      <c r="E13" s="6" t="s">
        <v>22</v>
      </c>
      <c r="F13" s="146" t="s">
        <v>22</v>
      </c>
      <c r="G13" s="146"/>
      <c r="H13" s="146"/>
      <c r="J13" s="5" t="s">
        <v>3</v>
      </c>
      <c r="K13" s="1"/>
      <c r="L13" s="1"/>
      <c r="M13" s="6" t="s">
        <v>24</v>
      </c>
      <c r="N13" s="146" t="s">
        <v>24</v>
      </c>
      <c r="O13" s="146"/>
      <c r="P13" s="146"/>
    </row>
    <row r="14" spans="2:16" x14ac:dyDescent="0.25">
      <c r="B14" s="5" t="s">
        <v>4</v>
      </c>
      <c r="C14" s="1"/>
      <c r="D14" s="1"/>
      <c r="E14" s="147" t="s">
        <v>22</v>
      </c>
      <c r="F14" s="148"/>
      <c r="G14" s="148"/>
      <c r="H14" s="148"/>
      <c r="J14" s="5" t="s">
        <v>4</v>
      </c>
      <c r="K14" s="1"/>
      <c r="L14" s="1"/>
      <c r="M14" s="147" t="s">
        <v>24</v>
      </c>
      <c r="N14" s="148"/>
      <c r="O14" s="148"/>
      <c r="P14" s="148"/>
    </row>
    <row r="15" spans="2:16" x14ac:dyDescent="0.25">
      <c r="B15" s="5" t="s">
        <v>22</v>
      </c>
    </row>
    <row r="16" spans="2:16" x14ac:dyDescent="0.25">
      <c r="B16" s="9" t="s">
        <v>16</v>
      </c>
    </row>
    <row r="17" spans="2:8" x14ac:dyDescent="0.25">
      <c r="B17" s="5" t="s">
        <v>0</v>
      </c>
      <c r="C17" s="1"/>
      <c r="D17" s="1"/>
      <c r="E17" s="144"/>
      <c r="F17" s="144"/>
      <c r="G17" s="144"/>
      <c r="H17" s="144"/>
    </row>
    <row r="18" spans="2:8" x14ac:dyDescent="0.25">
      <c r="B18" s="5" t="s">
        <v>5</v>
      </c>
      <c r="C18" s="1"/>
      <c r="D18" s="1"/>
      <c r="E18" s="144"/>
      <c r="F18" s="144"/>
      <c r="G18" s="144"/>
      <c r="H18" s="144"/>
    </row>
    <row r="19" spans="2:8" x14ac:dyDescent="0.25">
      <c r="B19" s="5" t="s">
        <v>14</v>
      </c>
      <c r="C19" s="1"/>
      <c r="D19" s="1"/>
      <c r="E19" s="144"/>
      <c r="F19" s="144"/>
      <c r="G19" s="144"/>
      <c r="H19" s="144"/>
    </row>
    <row r="20" spans="2:8" x14ac:dyDescent="0.25">
      <c r="B20" s="5" t="s">
        <v>13</v>
      </c>
      <c r="C20" s="1"/>
      <c r="D20" s="1"/>
      <c r="E20" s="145"/>
      <c r="F20" s="145"/>
      <c r="G20" s="2"/>
      <c r="H20" s="2"/>
    </row>
    <row r="21" spans="2:8" x14ac:dyDescent="0.25">
      <c r="B21" s="5" t="s">
        <v>1</v>
      </c>
      <c r="C21" s="1"/>
      <c r="D21" s="1"/>
      <c r="E21" s="144"/>
      <c r="F21" s="144"/>
      <c r="G21" s="144"/>
      <c r="H21" s="144"/>
    </row>
    <row r="22" spans="2:8" x14ac:dyDescent="0.25">
      <c r="B22" s="5" t="s">
        <v>6</v>
      </c>
      <c r="C22" s="1"/>
      <c r="D22" s="1"/>
      <c r="E22" s="144"/>
      <c r="F22" s="144"/>
      <c r="G22" s="144"/>
      <c r="H22" s="144"/>
    </row>
    <row r="23" spans="2:8" x14ac:dyDescent="0.25">
      <c r="B23" s="5" t="s">
        <v>22</v>
      </c>
      <c r="C23" s="1"/>
      <c r="D23" s="1"/>
      <c r="E23" s="144"/>
      <c r="F23" s="144"/>
      <c r="G23" s="144"/>
      <c r="H23" s="144"/>
    </row>
    <row r="24" spans="2:8" x14ac:dyDescent="0.25">
      <c r="B24" s="5" t="s">
        <v>3</v>
      </c>
      <c r="C24" s="1"/>
      <c r="D24" s="1"/>
      <c r="E24" s="3"/>
      <c r="F24" s="141"/>
      <c r="G24" s="141"/>
      <c r="H24" s="141"/>
    </row>
    <row r="25" spans="2:8" x14ac:dyDescent="0.25">
      <c r="B25" s="5" t="s">
        <v>4</v>
      </c>
      <c r="C25" s="1"/>
      <c r="D25" s="1"/>
      <c r="E25" s="142"/>
      <c r="F25" s="143"/>
      <c r="G25" s="143"/>
      <c r="H25" s="143"/>
    </row>
  </sheetData>
  <dataConsolidate/>
  <mergeCells count="29">
    <mergeCell ref="M11:P11"/>
    <mergeCell ref="M12:P12"/>
    <mergeCell ref="N13:P13"/>
    <mergeCell ref="M14:P14"/>
    <mergeCell ref="M7:P7"/>
    <mergeCell ref="M9:P9"/>
    <mergeCell ref="M10:P10"/>
    <mergeCell ref="E5:H5"/>
    <mergeCell ref="E6:H6"/>
    <mergeCell ref="E7:H7"/>
    <mergeCell ref="E8:F8"/>
    <mergeCell ref="M8:N8"/>
    <mergeCell ref="M5:P5"/>
    <mergeCell ref="M6:P6"/>
    <mergeCell ref="E9:H9"/>
    <mergeCell ref="F24:H24"/>
    <mergeCell ref="E25:H25"/>
    <mergeCell ref="E19:H19"/>
    <mergeCell ref="E20:F20"/>
    <mergeCell ref="E21:H21"/>
    <mergeCell ref="E22:H22"/>
    <mergeCell ref="E23:H23"/>
    <mergeCell ref="E17:H17"/>
    <mergeCell ref="E18:H18"/>
    <mergeCell ref="F13:H13"/>
    <mergeCell ref="E14:H14"/>
    <mergeCell ref="E10:H10"/>
    <mergeCell ref="E12:H12"/>
    <mergeCell ref="E11:H11"/>
  </mergeCells>
  <conditionalFormatting sqref="E17:H19 E20:F20 E21:H25">
    <cfRule type="containsBlanks" dxfId="0" priority="5">
      <formula>LEN(TRIM(E17))=0</formula>
    </cfRule>
  </conditionalFormatting>
  <dataValidations count="10">
    <dataValidation allowBlank="1" showInputMessage="1" showErrorMessage="1" promptTitle="Kötelező adat!" prompt="A pontos e-mail címre van szükség!" sqref="E14:H14 E25:H25 M14:P14"/>
    <dataValidation type="date" allowBlank="1" showInputMessage="1" showErrorMessage="1" errorTitle="Nem érvényes dátum" error="Kérlek figyelj a, hogy jó legyen a formátum és pontos a dátum!" promptTitle="A Szerződő születési dátuma" prompt="_x000a_Tarifális adat, kérlek pontosan add meg._x000a__x000a_Formátuma:  1972.09.28" sqref="E20:F20">
      <formula1>1</formula1>
      <formula2>TODAY()-6575</formula2>
    </dataValidation>
    <dataValidation allowBlank="1" showInputMessage="1" showErrorMessage="1" promptTitle="Utcanév, házszám mező     " prompt="Add meg az utcanevet és a házszámot_x000a_(ha van emelet, ajtó azt is)." sqref="E23:H23"/>
    <dataValidation allowBlank="1" showInputMessage="1" showErrorMessage="1" promptTitle="Iránytószám, település" prompt="Add meg az irányítószámot és a település nevét_x000a__x000a_Forma: 1134 Budapest" sqref="E22:H22"/>
    <dataValidation type="date" allowBlank="1" showInputMessage="1" showErrorMessage="1" sqref="G8 G20 O8">
      <formula1>1</formula1>
      <formula2>TODAY()-6575</formula2>
    </dataValidation>
    <dataValidation type="textLength" allowBlank="1" showInputMessage="1" showErrorMessage="1" errorTitle="Ismeretlen település" error="Rossz adatot adtál meg!" promptTitle="Születési hely" sqref="E19:H19">
      <formula1>3</formula1>
      <formula2>40</formula2>
    </dataValidation>
    <dataValidation type="whole" allowBlank="1" showInputMessage="1" showErrorMessage="1" errorTitle="Rossz hívószám" error="Nem adtad meg, vagy rosszul írtad be!" promptTitle="Hívószám" prompt="Add meg mobiltelefon-számod!" sqref="F24:H24">
      <formula1>1000000</formula1>
      <formula2>9999999</formula2>
    </dataValidation>
    <dataValidation type="list" allowBlank="1" showInputMessage="1" showErrorMessage="1" errorTitle="Hibás adat!" error="Érvénytelen körzetszámot adtál meg!" promptTitle="Körzetszám" prompt="Válassz a listából!" sqref="E24">
      <formula1>"'+36 (20),'+36 (30),'+36 (31),'+36 (70)"</formula1>
    </dataValidation>
    <dataValidation type="textLength" allowBlank="1" showInputMessage="1" showErrorMessage="1" promptTitle="Biztosított titulus, vezetéknév" prompt="A vezetéknév mellet a titulust is add meg, ha van!" sqref="E17:H17">
      <formula1>2</formula1>
      <formula2>50</formula2>
    </dataValidation>
    <dataValidation type="textLength" allowBlank="1" showInputMessage="1" showErrorMessage="1" promptTitle="Biztosított utónév mező" prompt="A Biztosított minden utónevét add meg." sqref="E18:H18">
      <formula1>2</formula1>
      <formula2>50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Adatközlő</vt:lpstr>
      <vt:lpstr>Nyilatkozatok</vt:lpstr>
      <vt:lpstr>Paramétertábla</vt:lpstr>
      <vt:lpstr>Adatközlő!Nyomtatási_terület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SZILAGYI</dc:creator>
  <cp:lastModifiedBy>Peter SZILAGYI</cp:lastModifiedBy>
  <cp:lastPrinted>2018-06-29T12:11:49Z</cp:lastPrinted>
  <dcterms:created xsi:type="dcterms:W3CDTF">2017-05-23T13:26:14Z</dcterms:created>
  <dcterms:modified xsi:type="dcterms:W3CDTF">2018-06-29T12:21:38Z</dcterms:modified>
</cp:coreProperties>
</file>