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uer Éva\Medihelp Hungary\Medihelp Hungary Team Site - Documents\DOCS\Medihelp-HU - Documents\2016. dec. 1-jétől érv\BRÓKERCSOMAG\"/>
    </mc:Choice>
  </mc:AlternateContent>
  <xr:revisionPtr revIDLastSave="5" documentId="11_B441FDF950CF23EDF627F8251888D06BC0128647" xr6:coauthVersionLast="34" xr6:coauthVersionMax="34" xr10:uidLastSave="{71B266F4-1A93-4DCA-952E-E6F29F2389EC}"/>
  <bookViews>
    <workbookView xWindow="0" yWindow="0" windowWidth="19200" windowHeight="6950" xr2:uid="{00000000-000D-0000-FFFF-FFFF00000000}"/>
  </bookViews>
  <sheets>
    <sheet name="Top Csomag Díjai" sheetId="3" r:id="rId1"/>
  </sheets>
  <externalReferences>
    <externalReference r:id="rId2"/>
    <externalReference r:id="rId3"/>
  </externalReferences>
  <definedNames>
    <definedName name="Contract_Situs">'[1]Data Entry'!$C$11</definedName>
    <definedName name="Country_List">#REF!</definedName>
    <definedName name="Currency">'[1]Data Entry'!$C$16</definedName>
    <definedName name="Employees">'[1]Calculation for Book rate'!$E$5</definedName>
    <definedName name="Inception_Date">'[1]Submission Quote'!$G$20</definedName>
    <definedName name="IPT">'[1]Data Entry'!$G$16</definedName>
    <definedName name="Issue_date">'[1]Submission Quote'!$G$17</definedName>
    <definedName name="_xlnm.Print_Area" localSheetId="0">'Top Csomag Díjai'!$A$1:$K$91</definedName>
    <definedName name="Optional_Benefits">#REF!</definedName>
    <definedName name="Paper">'[1]Data Entry'!$K$14</definedName>
    <definedName name="Paper_Calculation">'[1]Data Entry'!$J$14</definedName>
    <definedName name="Premium_Distribution">[2]Tables!$J$3:$J$5</definedName>
    <definedName name="qry_Report_Selection">#REF!</definedName>
    <definedName name="Reason_for_Quote">[2]Tables!$B$3:$B$4</definedName>
    <definedName name="Underwriting_Terms">[2]Tables!$D$3:$D$5</definedName>
    <definedName name="UW_Term">'[1]Data Entry'!$G$14</definedName>
    <definedName name="Yes_No">[2]Tables!$F$3:$F$4</definedName>
  </definedNames>
  <calcPr calcId="179021"/>
</workbook>
</file>

<file path=xl/calcChain.xml><?xml version="1.0" encoding="utf-8"?>
<calcChain xmlns="http://schemas.openxmlformats.org/spreadsheetml/2006/main">
  <c r="C33" i="3" l="1"/>
  <c r="C32" i="3"/>
  <c r="D33" i="3" l="1"/>
  <c r="E36" i="3" l="1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C22" i="3"/>
  <c r="D36" i="3"/>
  <c r="D35" i="3"/>
  <c r="D34" i="3"/>
  <c r="D32" i="3"/>
  <c r="D31" i="3"/>
  <c r="D30" i="3"/>
  <c r="D29" i="3"/>
  <c r="D28" i="3"/>
  <c r="D27" i="3"/>
  <c r="D26" i="3"/>
  <c r="D25" i="3"/>
  <c r="D24" i="3"/>
  <c r="D23" i="3"/>
  <c r="D22" i="3"/>
  <c r="C36" i="3"/>
  <c r="C35" i="3"/>
  <c r="C34" i="3"/>
  <c r="C31" i="3"/>
  <c r="C30" i="3"/>
  <c r="C29" i="3"/>
  <c r="C28" i="3"/>
  <c r="C27" i="3"/>
  <c r="C26" i="3"/>
  <c r="C25" i="3"/>
  <c r="C24" i="3"/>
  <c r="C23" i="3"/>
  <c r="G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RUIZHUECK Gilberto</author>
    <author>LONSDALE Richard</author>
  </authors>
  <commentList>
    <comment ref="G34" authorId="0" shapeId="0" xr:uid="{00000000-0006-0000-0000-000001000000}">
      <text/>
    </comment>
    <comment ref="G41" authorId="1" shapeId="0" xr:uid="{00000000-0006-0000-0000-000002000000}">
      <text/>
    </comment>
  </commentList>
</comments>
</file>

<file path=xl/sharedStrings.xml><?xml version="1.0" encoding="utf-8"?>
<sst xmlns="http://schemas.openxmlformats.org/spreadsheetml/2006/main" count="67" uniqueCount="64">
  <si>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</si>
  <si>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</si>
  <si>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</si>
  <si>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</si>
  <si>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</si>
  <si>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</si>
  <si>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</si>
  <si>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</si>
  <si>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</si>
  <si>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</si>
  <si>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76-79</t>
  </si>
  <si>
    <t>80 ++</t>
  </si>
  <si>
    <r>
      <rPr>
        <b/>
        <sz val="11"/>
        <rFont val="Calibri"/>
        <family val="2"/>
        <scheme val="minor"/>
      </rPr>
      <t>Egyéni árszabás</t>
    </r>
  </si>
  <si>
    <t>-) Ezek a díjak világszerte érvényesek (kivéve az USA-t)</t>
  </si>
  <si>
    <r>
      <rPr>
        <sz val="11"/>
        <color theme="1"/>
        <rFont val="Calibri"/>
        <family val="2"/>
        <scheme val="minor"/>
      </rPr>
      <t>CSOPORTOS KEDVEZMÉNYEK</t>
    </r>
  </si>
  <si>
    <r>
      <rPr>
        <sz val="11"/>
        <color theme="1"/>
        <rFont val="Calibri"/>
        <family val="2"/>
        <scheme val="minor"/>
      </rPr>
      <t>Munkavállalók</t>
    </r>
  </si>
  <si>
    <r>
      <rPr>
        <sz val="11"/>
        <color theme="1"/>
        <rFont val="Calibri"/>
        <family val="2"/>
        <scheme val="minor"/>
      </rPr>
      <t>Csoportos kedvezmények</t>
    </r>
  </si>
  <si>
    <r>
      <rPr>
        <sz val="11"/>
        <color theme="1"/>
        <rFont val="Calibri"/>
        <family val="2"/>
        <scheme val="minor"/>
      </rPr>
      <t>1-2 munkavállaló</t>
    </r>
  </si>
  <si>
    <r>
      <rPr>
        <sz val="11"/>
        <color theme="1"/>
        <rFont val="Calibri"/>
        <family val="2"/>
        <scheme val="minor"/>
      </rPr>
      <t>3-6 munkavállaló</t>
    </r>
  </si>
  <si>
    <r>
      <rPr>
        <sz val="11"/>
        <color theme="1"/>
        <rFont val="Calibri"/>
        <family val="2"/>
        <scheme val="minor"/>
      </rPr>
      <t>12-17 munkavállaló</t>
    </r>
  </si>
  <si>
    <r>
      <rPr>
        <sz val="11"/>
        <color theme="1"/>
        <rFont val="Calibri"/>
        <family val="2"/>
        <scheme val="minor"/>
      </rPr>
      <t>18-24 munkavállaló</t>
    </r>
  </si>
  <si>
    <r>
      <rPr>
        <sz val="11"/>
        <color theme="1"/>
        <rFont val="Calibri"/>
        <family val="2"/>
        <scheme val="minor"/>
      </rPr>
      <t>25-33 munkavállaló</t>
    </r>
  </si>
  <si>
    <r>
      <rPr>
        <sz val="11"/>
        <color theme="1"/>
        <rFont val="Calibri"/>
        <family val="2"/>
        <scheme val="minor"/>
      </rPr>
      <t>34-39 munkavállaló</t>
    </r>
  </si>
  <si>
    <r>
      <rPr>
        <sz val="11"/>
        <color theme="1"/>
        <rFont val="Calibri"/>
        <family val="2"/>
        <scheme val="minor"/>
      </rPr>
      <t>40-49 munkavállaló</t>
    </r>
  </si>
  <si>
    <r>
      <rPr>
        <sz val="11"/>
        <color theme="1"/>
        <rFont val="Calibri"/>
        <family val="2"/>
        <scheme val="minor"/>
      </rPr>
      <t>0-9 munkavállaló</t>
    </r>
  </si>
  <si>
    <r>
      <rPr>
        <sz val="11"/>
        <color theme="1"/>
        <rFont val="Calibri"/>
        <family val="2"/>
        <scheme val="minor"/>
      </rPr>
      <t>Nem elérhető</t>
    </r>
  </si>
  <si>
    <t>Generali felé továbbítani</t>
  </si>
  <si>
    <t>A Fogászati csomag esetében, kérjük, hogy a fenti díjakhoz a következő felárat alkalmazzák:</t>
  </si>
  <si>
    <r>
      <rPr>
        <sz val="11"/>
        <color theme="1"/>
        <rFont val="Calibri"/>
        <family val="2"/>
        <scheme val="minor"/>
      </rPr>
      <t xml:space="preserve">Ha ezt a csomagot választják, akkor az egész csoportra kötelezően alkalmazandó. </t>
    </r>
  </si>
  <si>
    <r>
      <rPr>
        <b/>
        <sz val="11"/>
        <color theme="1"/>
        <rFont val="Calibri"/>
        <family val="2"/>
        <scheme val="minor"/>
      </rPr>
      <t>Fogászati csomag</t>
    </r>
  </si>
  <si>
    <r>
      <rPr>
        <b/>
        <sz val="11"/>
        <color theme="1"/>
        <rFont val="Calibri"/>
        <family val="2"/>
        <scheme val="minor"/>
      </rPr>
      <t>Világ (USA beleértve)</t>
    </r>
  </si>
  <si>
    <t>A Világ (USA beleértve) csomag esetében, kérjük, hogy a fenti díjakhoz a következő felárat alkalmazzák:</t>
  </si>
  <si>
    <t xml:space="preserve">-) A csoportos biztosítási díjakat 100%-ban a munkáltatónak kell állnia, máskülönben a csoport önkéntes csoportnak minősül, amely esetben az egyéni díjak alkalmazandók. </t>
  </si>
  <si>
    <t>-) Belépés felső korhatára: 69</t>
  </si>
  <si>
    <r>
      <rPr>
        <sz val="11"/>
        <color theme="1"/>
        <rFont val="Calibri"/>
        <family val="2"/>
        <scheme val="minor"/>
      </rPr>
      <t>10-49 munkavállaló</t>
    </r>
  </si>
  <si>
    <r>
      <rPr>
        <sz val="11"/>
        <color theme="1"/>
        <rFont val="Calibri"/>
        <family val="2"/>
        <scheme val="minor"/>
      </rPr>
      <t>7-11 munkavállaló</t>
    </r>
  </si>
  <si>
    <r>
      <rPr>
        <sz val="11"/>
        <rFont val="Calibri"/>
        <family val="2"/>
        <scheme val="minor"/>
      </rPr>
      <t>A levonható önrész esetén a megadott díjakra a következő kedvezményeket kell alkalmazni:</t>
    </r>
  </si>
  <si>
    <r>
      <rPr>
        <sz val="11"/>
        <color theme="1"/>
        <rFont val="Calibri"/>
        <family val="2"/>
        <scheme val="minor"/>
      </rPr>
      <t xml:space="preserve">Alternatív megoldásként a Fogászati ellátásra a következő díj alkalmazandó fő/év: </t>
    </r>
  </si>
  <si>
    <r>
      <rPr>
        <sz val="11"/>
        <color theme="1"/>
        <rFont val="Calibri"/>
        <family val="2"/>
        <scheme val="minor"/>
      </rPr>
      <t xml:space="preserve">A jutalék biztosítási adót tartalmaz: </t>
    </r>
  </si>
  <si>
    <r>
      <rPr>
        <sz val="11"/>
        <rFont val="Calibri"/>
        <family val="2"/>
        <scheme val="minor"/>
      </rPr>
      <t>00-16</t>
    </r>
  </si>
  <si>
    <r>
      <rPr>
        <sz val="11"/>
        <rFont val="Calibri"/>
        <family val="2"/>
        <scheme val="minor"/>
      </rPr>
      <t>17-20</t>
    </r>
  </si>
  <si>
    <r>
      <rPr>
        <sz val="11"/>
        <rFont val="Calibri"/>
        <family val="2"/>
        <scheme val="minor"/>
      </rPr>
      <t>21-25</t>
    </r>
  </si>
  <si>
    <r>
      <rPr>
        <b/>
        <sz val="11"/>
        <color rgb="FFFF0000"/>
        <rFont val="Calibri"/>
        <family val="2"/>
        <scheme val="minor"/>
      </rPr>
      <t xml:space="preserve">Cobalt </t>
    </r>
  </si>
  <si>
    <r>
      <rPr>
        <b/>
        <sz val="11"/>
        <color rgb="FFFF0000"/>
        <rFont val="Calibri"/>
        <family val="2"/>
        <scheme val="minor"/>
      </rPr>
      <t>Admiral</t>
    </r>
  </si>
  <si>
    <r>
      <rPr>
        <b/>
        <sz val="11"/>
        <color rgb="FFFF0000"/>
        <rFont val="Calibri"/>
        <family val="2"/>
        <scheme val="minor"/>
      </rPr>
      <t>Royal</t>
    </r>
  </si>
  <si>
    <r>
      <rPr>
        <b/>
        <sz val="11"/>
        <rFont val="Calibri"/>
        <family val="2"/>
        <scheme val="minor"/>
      </rPr>
      <t xml:space="preserve">Csak egyéni bizt. csomag esetén alkalmazandó önrész </t>
    </r>
  </si>
  <si>
    <r>
      <rPr>
        <b/>
        <sz val="11"/>
        <color theme="1"/>
        <rFont val="Calibri"/>
        <family val="2"/>
        <scheme val="minor"/>
      </rPr>
      <t>Cobalt</t>
    </r>
  </si>
  <si>
    <r>
      <rPr>
        <b/>
        <sz val="11"/>
        <color theme="1"/>
        <rFont val="Calibri"/>
        <family val="2"/>
        <scheme val="minor"/>
      </rPr>
      <t>Admiral</t>
    </r>
  </si>
  <si>
    <r>
      <rPr>
        <b/>
        <sz val="11"/>
        <color theme="1"/>
        <rFont val="Calibri"/>
        <family val="2"/>
        <scheme val="minor"/>
      </rPr>
      <t>Royal</t>
    </r>
  </si>
  <si>
    <r>
      <rPr>
        <b/>
        <sz val="11"/>
        <color rgb="FFFF0000"/>
        <rFont val="Calibri"/>
        <family val="2"/>
        <scheme val="minor"/>
      </rPr>
      <t xml:space="preserve">Cobalt </t>
    </r>
  </si>
  <si>
    <r>
      <rPr>
        <b/>
        <sz val="11"/>
        <color rgb="FFFF0000"/>
        <rFont val="Calibri"/>
        <family val="2"/>
        <scheme val="minor"/>
      </rPr>
      <t>Admiral</t>
    </r>
  </si>
  <si>
    <r>
      <rPr>
        <b/>
        <sz val="11"/>
        <color rgb="FFFF0000"/>
        <rFont val="Calibri"/>
        <family val="2"/>
        <scheme val="minor"/>
      </rPr>
      <t>Royal</t>
    </r>
  </si>
  <si>
    <t>-) Pénznem: HUF</t>
  </si>
  <si>
    <t>-) Ezek a díjak Önrész nélkül értendőek</t>
  </si>
  <si>
    <t xml:space="preserve">-) A egészségügyi kérdőív kitöltésének elhagása  csak 10 főnél több alkalmazott esetén áll rendelkezésre. Az alkalmazandó százalékok alább feltüntetve. </t>
  </si>
  <si>
    <t>MHD (Egészségügyi kérdőív kitöltésének elengedése esetén alkalmazandó felár)</t>
  </si>
  <si>
    <t xml:space="preserve">-) A teljeskörű kockázatelbírálás és az előzmény betegségek esetleges átvállalásának alapja a) minden egyéni és b) 10 főnél kisebb csoport számára. </t>
  </si>
  <si>
    <t>-) Fizetési opciók: éves/féléves/negyedéves.</t>
  </si>
  <si>
    <t>-) Az IPT-t (biztosítási adó) már tartalmazza.</t>
  </si>
  <si>
    <t xml:space="preserve"> Önrész/HUF</t>
  </si>
  <si>
    <t>HUF</t>
  </si>
  <si>
    <t>-) 10%-os családi kedvezmény adható minimum 4 biztosítottas egyéni szerződés esetén</t>
  </si>
  <si>
    <t>Érvényes: 2017. október 2.-től</t>
  </si>
  <si>
    <t>TOP CSOMAG AKCIÓS ÁRAK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</si>
</sst>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%"/>
    <numFmt numFmtId="167" formatCode="_ * #,##0.00_ ;_ * \-#,##0.00_ ;_ * &quot;-&quot;??_ ;_ @_ "/>
    <numFmt numFmtId="168" formatCode="_(* #,##0_);_(* \(#,##0\);_(* &quot;-&quot;_);_(@_)"/>
    <numFmt numFmtId="169" formatCode="_-* #,##0_-;\-* #,##0_-;_-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宋体"/>
      <charset val="134"/>
    </font>
    <font>
      <sz val="11"/>
      <color theme="1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5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  <xf numFmtId="0" fontId="7" fillId="0" borderId="0"/>
    <xf numFmtId="0" fontId="9" fillId="0" borderId="0"/>
    <xf numFmtId="168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3" applyBorder="1"/>
    <xf numFmtId="0" fontId="0" fillId="0" borderId="0" xfId="0" quotePrefix="1"/>
    <xf numFmtId="9" fontId="0" fillId="4" borderId="2" xfId="0" applyNumberFormat="1" applyFill="1" applyBorder="1"/>
    <xf numFmtId="0" fontId="0" fillId="0" borderId="0" xfId="0" applyAlignment="1">
      <alignment horizontal="left"/>
    </xf>
    <xf numFmtId="0" fontId="3" fillId="0" borderId="9" xfId="3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3" borderId="2" xfId="0" applyFont="1" applyFill="1" applyBorder="1" applyAlignment="1"/>
    <xf numFmtId="0" fontId="3" fillId="0" borderId="6" xfId="3" applyBorder="1"/>
    <xf numFmtId="0" fontId="3" fillId="0" borderId="5" xfId="3" applyBorder="1"/>
    <xf numFmtId="0" fontId="3" fillId="0" borderId="9" xfId="3" applyBorder="1"/>
    <xf numFmtId="0" fontId="3" fillId="0" borderId="0" xfId="3" applyFont="1" applyBorder="1"/>
    <xf numFmtId="0" fontId="3" fillId="0" borderId="14" xfId="3" applyFont="1" applyBorder="1"/>
    <xf numFmtId="9" fontId="3" fillId="0" borderId="14" xfId="3" applyNumberFormat="1" applyBorder="1"/>
    <xf numFmtId="10" fontId="3" fillId="0" borderId="14" xfId="3" applyNumberFormat="1" applyBorder="1"/>
    <xf numFmtId="0" fontId="3" fillId="0" borderId="7" xfId="3" applyFont="1" applyBorder="1"/>
    <xf numFmtId="0" fontId="3" fillId="0" borderId="13" xfId="3" applyBorder="1"/>
    <xf numFmtId="0" fontId="3" fillId="0" borderId="7" xfId="3" applyBorder="1"/>
    <xf numFmtId="0" fontId="3" fillId="0" borderId="8" xfId="3" applyFont="1" applyBorder="1"/>
    <xf numFmtId="0" fontId="3" fillId="0" borderId="13" xfId="3" applyFont="1" applyBorder="1"/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left"/>
    </xf>
    <xf numFmtId="0" fontId="3" fillId="0" borderId="3" xfId="3" applyBorder="1"/>
    <xf numFmtId="0" fontId="0" fillId="0" borderId="0" xfId="3" applyFont="1" applyBorder="1"/>
    <xf numFmtId="49" fontId="0" fillId="0" borderId="10" xfId="0" applyNumberFormat="1" applyBorder="1"/>
    <xf numFmtId="0" fontId="0" fillId="0" borderId="4" xfId="0" applyBorder="1"/>
    <xf numFmtId="0" fontId="0" fillId="0" borderId="3" xfId="0" applyBorder="1" applyAlignment="1">
      <alignment horizontal="center"/>
    </xf>
    <xf numFmtId="9" fontId="0" fillId="0" borderId="0" xfId="0" applyNumberFormat="1"/>
    <xf numFmtId="10" fontId="3" fillId="0" borderId="4" xfId="3" applyNumberFormat="1" applyBorder="1"/>
    <xf numFmtId="0" fontId="0" fillId="0" borderId="0" xfId="0" quotePrefix="1" applyFill="1" applyBorder="1" applyAlignment="1"/>
    <xf numFmtId="0" fontId="0" fillId="0" borderId="10" xfId="3" applyFont="1" applyBorder="1"/>
    <xf numFmtId="1" fontId="0" fillId="4" borderId="2" xfId="0" applyNumberFormat="1" applyFill="1" applyBorder="1"/>
    <xf numFmtId="0" fontId="0" fillId="0" borderId="0" xfId="0" applyBorder="1"/>
    <xf numFmtId="0" fontId="1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3" fontId="4" fillId="0" borderId="12" xfId="1" applyNumberFormat="1" applyFont="1" applyBorder="1" applyAlignment="1">
      <alignment horizontal="center"/>
    </xf>
    <xf numFmtId="0" fontId="4" fillId="0" borderId="17" xfId="0" applyFont="1" applyBorder="1"/>
    <xf numFmtId="0" fontId="2" fillId="2" borderId="12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0" xfId="0" quotePrefix="1" applyFont="1" applyFill="1" applyBorder="1" applyAlignment="1"/>
    <xf numFmtId="166" fontId="0" fillId="4" borderId="2" xfId="2" applyNumberFormat="1" applyFont="1" applyFill="1" applyBorder="1"/>
    <xf numFmtId="166" fontId="0" fillId="4" borderId="2" xfId="0" applyNumberFormat="1" applyFill="1" applyBorder="1" applyAlignment="1">
      <alignment horizontal="right"/>
    </xf>
    <xf numFmtId="166" fontId="0" fillId="4" borderId="2" xfId="2" applyNumberFormat="1" applyFont="1" applyFill="1" applyBorder="1" applyAlignment="1">
      <alignment horizontal="right"/>
    </xf>
    <xf numFmtId="10" fontId="0" fillId="4" borderId="2" xfId="2" applyNumberFormat="1" applyFont="1" applyFill="1" applyBorder="1"/>
    <xf numFmtId="0" fontId="11" fillId="2" borderId="2" xfId="0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/>
    <xf numFmtId="0" fontId="4" fillId="0" borderId="2" xfId="0" applyFont="1" applyBorder="1" applyAlignment="1">
      <alignment horizontal="left"/>
    </xf>
    <xf numFmtId="0" fontId="4" fillId="0" borderId="5" xfId="0" applyFont="1" applyBorder="1"/>
    <xf numFmtId="0" fontId="2" fillId="2" borderId="2" xfId="0" applyFont="1" applyFill="1" applyBorder="1" applyAlignment="1">
      <alignment horizontal="center"/>
    </xf>
    <xf numFmtId="10" fontId="4" fillId="4" borderId="2" xfId="0" applyNumberFormat="1" applyFont="1" applyFill="1" applyBorder="1"/>
    <xf numFmtId="169" fontId="0" fillId="4" borderId="0" xfId="1" applyNumberFormat="1" applyFont="1" applyFill="1"/>
    <xf numFmtId="169" fontId="0" fillId="4" borderId="0" xfId="1" applyNumberFormat="1" applyFont="1" applyFill="1" applyBorder="1"/>
    <xf numFmtId="0" fontId="0" fillId="0" borderId="1" xfId="3" applyFont="1" applyBorder="1"/>
    <xf numFmtId="0" fontId="0" fillId="5" borderId="0" xfId="0" applyFill="1"/>
    <xf numFmtId="10" fontId="0" fillId="5" borderId="0" xfId="2" applyNumberFormat="1" applyFont="1" applyFill="1" applyBorder="1"/>
    <xf numFmtId="10" fontId="4" fillId="5" borderId="0" xfId="0" applyNumberFormat="1" applyFont="1" applyFill="1" applyBorder="1" applyAlignment="1">
      <alignment horizontal="left"/>
    </xf>
    <xf numFmtId="166" fontId="4" fillId="4" borderId="2" xfId="2" applyNumberFormat="1" applyFont="1" applyFill="1" applyBorder="1"/>
    <xf numFmtId="166" fontId="4" fillId="4" borderId="2" xfId="0" applyNumberFormat="1" applyFont="1" applyFill="1" applyBorder="1"/>
    <xf numFmtId="0" fontId="4" fillId="0" borderId="17" xfId="0" applyFont="1" applyBorder="1" applyAlignment="1">
      <alignment horizontal="center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left" wrapText="1"/>
    </xf>
  </cellXfs>
  <cellStyles count="31">
    <cellStyle name="Comma [0] 2" xfId="30" xr:uid="{00000000-0005-0000-0000-000000000000}"/>
    <cellStyle name="Comma 2" xfId="4" xr:uid="{00000000-0005-0000-0000-000001000000}"/>
    <cellStyle name="Comma 2 2" xfId="6" xr:uid="{00000000-0005-0000-0000-000002000000}"/>
    <cellStyle name="Comma 2 2 2" xfId="7" xr:uid="{00000000-0005-0000-0000-000003000000}"/>
    <cellStyle name="Comma 3" xfId="8" xr:uid="{00000000-0005-0000-0000-000004000000}"/>
    <cellStyle name="Comma 3 2" xfId="9" xr:uid="{00000000-0005-0000-0000-000005000000}"/>
    <cellStyle name="Currency 2" xfId="10" xr:uid="{00000000-0005-0000-0000-000006000000}"/>
    <cellStyle name="Ezres" xfId="1" builtinId="3"/>
    <cellStyle name="Normál" xfId="0" builtinId="0"/>
    <cellStyle name="Normal 2" xfId="11" xr:uid="{00000000-0005-0000-0000-000009000000}"/>
    <cellStyle name="Normal 2 2" xfId="12" xr:uid="{00000000-0005-0000-0000-00000A000000}"/>
    <cellStyle name="Normal 2 2 2" xfId="13" xr:uid="{00000000-0005-0000-0000-00000B000000}"/>
    <cellStyle name="Normal 2 3" xfId="14" xr:uid="{00000000-0005-0000-0000-00000C000000}"/>
    <cellStyle name="Normal 2 6" xfId="15" xr:uid="{00000000-0005-0000-0000-00000D000000}"/>
    <cellStyle name="Normal 3" xfId="16" xr:uid="{00000000-0005-0000-0000-00000E000000}"/>
    <cellStyle name="Normal 4" xfId="17" xr:uid="{00000000-0005-0000-0000-00000F000000}"/>
    <cellStyle name="Normal 5" xfId="18" xr:uid="{00000000-0005-0000-0000-000010000000}"/>
    <cellStyle name="Normal 5 2" xfId="19" xr:uid="{00000000-0005-0000-0000-000011000000}"/>
    <cellStyle name="Normal 6" xfId="3" xr:uid="{00000000-0005-0000-0000-000012000000}"/>
    <cellStyle name="Normal 7" xfId="20" xr:uid="{00000000-0005-0000-0000-000013000000}"/>
    <cellStyle name="Normal 8" xfId="29" xr:uid="{00000000-0005-0000-0000-000014000000}"/>
    <cellStyle name="Percent 2" xfId="5" xr:uid="{00000000-0005-0000-0000-000015000000}"/>
    <cellStyle name="Percent 2 2" xfId="21" xr:uid="{00000000-0005-0000-0000-000016000000}"/>
    <cellStyle name="Percent 2 2 2" xfId="22" xr:uid="{00000000-0005-0000-0000-000017000000}"/>
    <cellStyle name="Percent 2 3" xfId="23" xr:uid="{00000000-0005-0000-0000-000018000000}"/>
    <cellStyle name="Percent 3" xfId="24" xr:uid="{00000000-0005-0000-0000-000019000000}"/>
    <cellStyle name="Százalék" xfId="2" builtinId="5"/>
    <cellStyle name="常规 2" xfId="25" xr:uid="{00000000-0005-0000-0000-00001B000000}"/>
    <cellStyle name="常规 3" xfId="26" xr:uid="{00000000-0005-0000-0000-00001C000000}"/>
    <cellStyle name="常规 4 2" xfId="27" xr:uid="{00000000-0005-0000-0000-00001D000000}"/>
    <cellStyle name="常规 8" xfId="28" xr:uid="{00000000-0005-0000-0000-00001E000000}"/>
  </cellStyles>
  <dxfs count="0"/>
  <tableStyles count="0" defaultTableStyle="TableStyleMedium2" defaultPivotStyle="PivotStyleLight16"/>
  <colors>
    <mruColors>
      <color rgb="FFFFFF9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Quote%20Engines\Quote%20Template%20V17.V.U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w%20Health\Quote%20Engines\Large%20Group%20Quote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 experience rate"/>
      <sheetName val="Figures"/>
      <sheetName val="Instructions"/>
      <sheetName val="Submission Quote"/>
      <sheetName val="Calculation for Book rate"/>
      <sheetName val="Tables"/>
      <sheetName val="Data Entry"/>
    </sheetNames>
    <sheetDataSet>
      <sheetData sheetId="0" refreshError="1"/>
      <sheetData sheetId="1" refreshError="1"/>
      <sheetData sheetId="2" refreshError="1"/>
      <sheetData sheetId="3">
        <row r="17">
          <cell r="G17"/>
        </row>
        <row r="20">
          <cell r="G20"/>
        </row>
      </sheetData>
      <sheetData sheetId="4">
        <row r="5">
          <cell r="E5">
            <v>0</v>
          </cell>
        </row>
      </sheetData>
      <sheetData sheetId="5" refreshError="1"/>
      <sheetData sheetId="6">
        <row r="14">
          <cell r="J14">
            <v>1</v>
          </cell>
          <cell r="K14" t="str">
            <v>UK Paper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C Request Form"/>
      <sheetName val="Tables"/>
    </sheetNames>
    <sheetDataSet>
      <sheetData sheetId="0" refreshError="1"/>
      <sheetData sheetId="1" refreshError="1">
        <row r="3">
          <cell r="B3" t="str">
            <v>New Business</v>
          </cell>
          <cell r="D3" t="str">
            <v>FMU</v>
          </cell>
          <cell r="F3" t="str">
            <v>Yes</v>
          </cell>
          <cell r="J3" t="str">
            <v>S/M/F/SPF rates</v>
          </cell>
        </row>
        <row r="4">
          <cell r="B4" t="str">
            <v xml:space="preserve">Renewal </v>
          </cell>
          <cell r="D4" t="str">
            <v>MORI</v>
          </cell>
          <cell r="F4" t="str">
            <v>No</v>
          </cell>
          <cell r="J4" t="str">
            <v>Adult/Child rates</v>
          </cell>
        </row>
        <row r="5">
          <cell r="D5" t="str">
            <v>MHD</v>
          </cell>
          <cell r="J5" t="str">
            <v>Age-banded rates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7" tint="0.39997558519241921"/>
  </sheetPr>
  <dimension ref="A2:K54"/>
  <sheetViews>
    <sheetView tabSelected="1" topLeftCell="A19" zoomScale="80" zoomScaleNormal="80" workbookViewId="0">
      <selection activeCell="D27" sqref="D27"/>
    </sheetView>
  </sheetViews>
  <sheetFormatPr defaultRowHeight="14.5"/>
  <cols>
    <col min="1" max="1" width="2.54296875" customWidth="1"/>
    <col min="2" max="2" width="25.54296875" customWidth="1"/>
    <col min="3" max="3" width="14.54296875" customWidth="1"/>
    <col min="4" max="4" width="24" customWidth="1"/>
    <col min="5" max="5" width="18.1796875" customWidth="1"/>
    <col min="6" max="6" width="13.7265625" customWidth="1"/>
    <col min="7" max="7" width="25.81640625" customWidth="1"/>
    <col min="8" max="8" width="15.7265625" customWidth="1"/>
    <col min="9" max="10" width="14.54296875" customWidth="1"/>
    <col min="11" max="11" width="13.81640625" customWidth="1"/>
  </cols>
  <sheetData>
    <row r="2" spans="2:11" ht="18.5">
      <c r="B2" s="8" t="s">
        <v>63</v>
      </c>
      <c r="C2" s="8"/>
      <c r="D2" t="s">
        <v>62</v>
      </c>
    </row>
    <row r="3" spans="2:11">
      <c r="B3" s="3" t="s">
        <v>52</v>
      </c>
    </row>
    <row r="4" spans="2:11">
      <c r="B4" s="3"/>
    </row>
    <row r="5" spans="2:11">
      <c r="B5" s="3" t="s">
        <v>13</v>
      </c>
    </row>
    <row r="6" spans="2:11">
      <c r="B6" s="3" t="s">
        <v>58</v>
      </c>
    </row>
    <row r="7" spans="2:11">
      <c r="B7" s="3" t="s">
        <v>53</v>
      </c>
    </row>
    <row r="8" spans="2:11">
      <c r="B8" s="73" t="s">
        <v>32</v>
      </c>
      <c r="C8" s="73"/>
      <c r="D8" s="73"/>
      <c r="E8" s="73"/>
      <c r="F8" s="73"/>
      <c r="G8" s="73"/>
      <c r="H8" s="21"/>
      <c r="I8" s="21"/>
      <c r="J8" s="21"/>
      <c r="K8" s="21"/>
    </row>
    <row r="9" spans="2:11">
      <c r="B9" s="73"/>
      <c r="C9" s="73"/>
      <c r="D9" s="73"/>
      <c r="E9" s="73"/>
      <c r="F9" s="73"/>
      <c r="G9" s="73"/>
      <c r="H9" s="21"/>
      <c r="I9" s="21"/>
      <c r="J9" s="21"/>
      <c r="K9" s="21"/>
    </row>
    <row r="10" spans="2:11">
      <c r="B10" s="3" t="s">
        <v>61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2:11">
      <c r="B11" s="22" t="s">
        <v>56</v>
      </c>
      <c r="C11" s="22"/>
      <c r="D11" s="22"/>
      <c r="E11" s="22"/>
      <c r="F11" s="22"/>
      <c r="G11" s="22"/>
      <c r="H11" s="22"/>
    </row>
    <row r="12" spans="2:11">
      <c r="B12" s="22" t="s">
        <v>54</v>
      </c>
      <c r="C12" s="22"/>
      <c r="D12" s="22"/>
      <c r="E12" s="22"/>
      <c r="F12" s="22"/>
      <c r="G12" s="22"/>
      <c r="H12" s="22"/>
    </row>
    <row r="13" spans="2:11">
      <c r="B13" t="s">
        <v>38</v>
      </c>
      <c r="E13" s="68">
        <v>0</v>
      </c>
      <c r="F13" s="67"/>
    </row>
    <row r="14" spans="2:11">
      <c r="B14" s="30" t="s">
        <v>33</v>
      </c>
      <c r="C14" s="30"/>
      <c r="F14" s="67"/>
      <c r="G14" s="66"/>
      <c r="H14" s="66"/>
    </row>
    <row r="15" spans="2:11">
      <c r="B15" s="51" t="s">
        <v>57</v>
      </c>
      <c r="C15" s="30"/>
      <c r="D15" s="30"/>
      <c r="E15" s="30"/>
      <c r="F15" s="30"/>
      <c r="G15" s="30"/>
      <c r="H15" s="30"/>
      <c r="I15" s="30"/>
      <c r="J15" s="30"/>
    </row>
    <row r="16" spans="2:11">
      <c r="D16" s="30"/>
      <c r="E16" s="30"/>
      <c r="F16" s="30"/>
      <c r="G16" s="30"/>
      <c r="H16" s="30"/>
      <c r="I16" s="30"/>
      <c r="J16" s="30"/>
    </row>
    <row r="17" spans="1:10">
      <c r="D17" s="30"/>
      <c r="E17" s="30"/>
      <c r="F17" s="30"/>
      <c r="G17" s="30"/>
      <c r="H17" s="30"/>
      <c r="I17" s="30"/>
      <c r="J17" s="30"/>
    </row>
    <row r="18" spans="1:10">
      <c r="A18" s="57"/>
      <c r="B18" s="58"/>
      <c r="C18" s="57"/>
      <c r="D18" s="57"/>
      <c r="E18" s="57"/>
    </row>
    <row r="19" spans="1:10">
      <c r="A19" s="57"/>
      <c r="B19" s="59"/>
      <c r="C19" s="60"/>
      <c r="D19" s="57"/>
      <c r="E19" s="57"/>
      <c r="G19" s="7" t="s">
        <v>29</v>
      </c>
    </row>
    <row r="20" spans="1:10">
      <c r="A20" s="57"/>
      <c r="B20" s="61" t="s">
        <v>12</v>
      </c>
      <c r="C20" s="62"/>
      <c r="D20" s="62"/>
      <c r="E20" s="62"/>
      <c r="G20" s="5" t="s">
        <v>27</v>
      </c>
    </row>
    <row r="21" spans="1:10">
      <c r="C21" s="56" t="s">
        <v>42</v>
      </c>
      <c r="D21" s="56" t="s">
        <v>43</v>
      </c>
      <c r="E21" s="56" t="s">
        <v>44</v>
      </c>
      <c r="H21" s="7" t="s">
        <v>46</v>
      </c>
      <c r="I21" s="7" t="s">
        <v>47</v>
      </c>
      <c r="J21" s="7" t="s">
        <v>48</v>
      </c>
    </row>
    <row r="22" spans="1:10">
      <c r="B22" s="35" t="s">
        <v>39</v>
      </c>
      <c r="C22" s="63">
        <f>1054.557*325*0.8</f>
        <v>274184.82</v>
      </c>
      <c r="D22" s="63">
        <f>1826.17940489588*325*0.7</f>
        <v>415455.81461381266</v>
      </c>
      <c r="E22" s="63">
        <f>2051.88697179313*325*0.8</f>
        <v>533490.61266621388</v>
      </c>
      <c r="H22" s="4">
        <v>0.24</v>
      </c>
      <c r="I22" s="4">
        <v>0.15</v>
      </c>
      <c r="J22" s="4">
        <v>0.13</v>
      </c>
    </row>
    <row r="23" spans="1:10">
      <c r="B23" s="35" t="s">
        <v>40</v>
      </c>
      <c r="C23" s="63">
        <f>1323.59*325*0.8</f>
        <v>344133.4</v>
      </c>
      <c r="D23" s="63">
        <f>2211.30810828*325*0.7</f>
        <v>503072.59463369992</v>
      </c>
      <c r="E23" s="63">
        <f>2484.615852*325*0.8</f>
        <v>646000.12152000004</v>
      </c>
      <c r="G23" t="s">
        <v>28</v>
      </c>
    </row>
    <row r="24" spans="1:10">
      <c r="B24" s="35" t="s">
        <v>41</v>
      </c>
      <c r="C24" s="63">
        <f>1728.11*325*0.8</f>
        <v>449308.60000000003</v>
      </c>
      <c r="D24" s="63">
        <f>2771.64318336*325*0.7</f>
        <v>630548.82421439991</v>
      </c>
      <c r="E24" s="63">
        <f>3114.205824*325*0.8</f>
        <v>809693.51424000005</v>
      </c>
    </row>
    <row r="25" spans="1:10">
      <c r="B25" s="1" t="s">
        <v>0</v>
      </c>
      <c r="C25" s="63">
        <f>1930.74*325*0.8</f>
        <v>501992.4</v>
      </c>
      <c r="D25" s="63">
        <f>3219.205146082*325*0.7</f>
        <v>732369.17073365499</v>
      </c>
      <c r="E25" s="63">
        <f>3617.0844338*325*0.8</f>
        <v>940441.952788</v>
      </c>
      <c r="G25" t="s">
        <v>37</v>
      </c>
    </row>
    <row r="26" spans="1:10">
      <c r="B26" s="1" t="s">
        <v>1</v>
      </c>
      <c r="C26" s="63">
        <f>2114.19518253294*325*0.8</f>
        <v>549690.74745856447</v>
      </c>
      <c r="D26" s="63">
        <f>3745.4823979074*325*0.7</f>
        <v>852097.24552393344</v>
      </c>
      <c r="E26" s="64">
        <f>4208.40718866*325*0.8</f>
        <v>1094185.8690516001</v>
      </c>
      <c r="G26" s="32">
        <f>545*325</f>
        <v>177125</v>
      </c>
    </row>
    <row r="27" spans="1:10">
      <c r="B27" s="1" t="s">
        <v>2</v>
      </c>
      <c r="C27" s="63">
        <f>2284.45037008821*325*0.8</f>
        <v>593957.09622293466</v>
      </c>
      <c r="D27" s="63">
        <f>4196.4223836288*325*0.7</f>
        <v>954686.09227555187</v>
      </c>
      <c r="E27" s="64">
        <f>4715.08132992*325*0.8</f>
        <v>1225921.1457791999</v>
      </c>
    </row>
    <row r="28" spans="1:10">
      <c r="B28" s="1" t="s">
        <v>3</v>
      </c>
      <c r="C28" s="63">
        <f>2544.90697674419*325*0.8</f>
        <v>661675.81395348953</v>
      </c>
      <c r="D28" s="63">
        <f>4754.6584008822*325*0.7</f>
        <v>1081684.7862007006</v>
      </c>
      <c r="E28" s="64">
        <f>5342.31280998*325*0.8</f>
        <v>1389001.3305947999</v>
      </c>
      <c r="G28" s="7" t="s">
        <v>30</v>
      </c>
    </row>
    <row r="29" spans="1:10">
      <c r="B29" s="1" t="s">
        <v>4</v>
      </c>
      <c r="C29" s="63">
        <f>2894.572155*325*0.8</f>
        <v>752588.76029999997</v>
      </c>
      <c r="D29" s="63">
        <f>5541.0022729984*325*0.7</f>
        <v>1260578.0171071361</v>
      </c>
      <c r="E29" s="64">
        <f>6225.84525056*325*0.8</f>
        <v>1618719.7651456001</v>
      </c>
      <c r="G29" s="5" t="s">
        <v>31</v>
      </c>
    </row>
    <row r="30" spans="1:10">
      <c r="B30" s="1" t="s">
        <v>5</v>
      </c>
      <c r="C30" s="63">
        <f>3451.48086932584*325*0.8</f>
        <v>897385.02602471842</v>
      </c>
      <c r="D30" s="63">
        <f>6410.740069344*325*0.7</f>
        <v>1458443.36577576</v>
      </c>
      <c r="E30" s="64">
        <f>7203.0787296*325*0.8</f>
        <v>1872800.469696</v>
      </c>
      <c r="G30" s="28"/>
      <c r="H30" s="7" t="s">
        <v>46</v>
      </c>
      <c r="I30" s="7" t="s">
        <v>47</v>
      </c>
      <c r="J30" s="7" t="s">
        <v>48</v>
      </c>
    </row>
    <row r="31" spans="1:10">
      <c r="B31" s="1" t="s">
        <v>6</v>
      </c>
      <c r="C31" s="63">
        <f>4207.97071483726*325*0.8</f>
        <v>1094072.3858576876</v>
      </c>
      <c r="D31" s="63">
        <f>7831.405208016*325*0.7</f>
        <v>1781644.6848236397</v>
      </c>
      <c r="E31" s="64">
        <f>8799.3316944*325*0.8</f>
        <v>2287826.2405440002</v>
      </c>
      <c r="H31" s="4">
        <v>1</v>
      </c>
      <c r="I31" s="4">
        <v>1</v>
      </c>
      <c r="J31" s="4">
        <v>1</v>
      </c>
    </row>
    <row r="32" spans="1:10">
      <c r="B32" s="1" t="s">
        <v>7</v>
      </c>
      <c r="C32" s="63">
        <f>5707.38*325*0.8</f>
        <v>1483918.8</v>
      </c>
      <c r="D32" s="63">
        <f>10135.5769990344*325*0.7</f>
        <v>2305843.7672803258</v>
      </c>
      <c r="E32" s="64">
        <f>11388.28876296*325*0.8</f>
        <v>2960955.0783696007</v>
      </c>
    </row>
    <row r="33" spans="2:11" ht="15" thickBot="1">
      <c r="B33" s="1" t="s">
        <v>8</v>
      </c>
      <c r="C33" s="63">
        <f>8277.0555*325*0.8</f>
        <v>2152034.4300000002</v>
      </c>
      <c r="D33" s="63">
        <f>13828.355331*325*0.7</f>
        <v>3145950.8378025</v>
      </c>
      <c r="E33" s="64">
        <f>15537.4779*325*0.8</f>
        <v>4039744.2540000002</v>
      </c>
    </row>
    <row r="34" spans="2:11">
      <c r="B34" s="1" t="s">
        <v>9</v>
      </c>
      <c r="C34" s="63">
        <f>10234.854*325*0.8</f>
        <v>2661062.04</v>
      </c>
      <c r="D34" s="63">
        <f>17116.2976421015*325*0.7</f>
        <v>3893957.7135780915</v>
      </c>
      <c r="E34" s="64">
        <f>19231.7951034848*325*0.8</f>
        <v>5000266.7269060491</v>
      </c>
      <c r="G34" s="36" t="s">
        <v>59</v>
      </c>
      <c r="H34" s="37"/>
      <c r="I34" s="37"/>
      <c r="J34" s="37"/>
      <c r="K34" s="38"/>
    </row>
    <row r="35" spans="2:11">
      <c r="B35" s="1" t="s">
        <v>10</v>
      </c>
      <c r="C35" s="63">
        <f>12644.877*325*0.8</f>
        <v>3287668.02</v>
      </c>
      <c r="D35" s="63">
        <f>25149.53845375*325*0.7</f>
        <v>5721519.9982281243</v>
      </c>
      <c r="E35" s="63">
        <f>28257.908375*325*0.8</f>
        <v>7347056.1774999993</v>
      </c>
      <c r="G35" s="39"/>
      <c r="H35" s="33"/>
      <c r="I35" s="33"/>
      <c r="J35" s="33"/>
      <c r="K35" s="40"/>
    </row>
    <row r="36" spans="2:11">
      <c r="B36" s="1" t="s">
        <v>11</v>
      </c>
      <c r="C36" s="63">
        <f>13925.478*325*0.8</f>
        <v>3620624.28</v>
      </c>
      <c r="D36" s="63">
        <f>27696.54356875*325*0.7</f>
        <v>6300963.661890625</v>
      </c>
      <c r="E36" s="63">
        <f>31119.711875*325*0.8</f>
        <v>8091125.0875000004</v>
      </c>
      <c r="G36" s="48"/>
      <c r="H36" s="33"/>
      <c r="I36" s="33"/>
      <c r="J36" s="33"/>
      <c r="K36" s="40"/>
    </row>
    <row r="37" spans="2:11">
      <c r="G37" s="49" t="s">
        <v>45</v>
      </c>
      <c r="H37" s="34"/>
      <c r="I37" s="45"/>
      <c r="J37" s="46"/>
      <c r="K37" s="40"/>
    </row>
    <row r="38" spans="2:11">
      <c r="G38" s="41"/>
      <c r="H38" s="33"/>
      <c r="I38" s="33"/>
      <c r="J38" s="33"/>
      <c r="K38" s="40"/>
    </row>
    <row r="39" spans="2:11">
      <c r="C39" s="65" t="s">
        <v>55</v>
      </c>
      <c r="D39" s="9"/>
      <c r="E39" s="10"/>
      <c r="G39" s="50" t="s">
        <v>36</v>
      </c>
      <c r="H39" s="33"/>
      <c r="I39" s="33"/>
      <c r="J39" s="33"/>
      <c r="K39" s="40"/>
    </row>
    <row r="40" spans="2:11">
      <c r="C40" s="11">
        <v>0</v>
      </c>
      <c r="D40" s="12" t="s">
        <v>24</v>
      </c>
      <c r="E40" s="13" t="s">
        <v>25</v>
      </c>
      <c r="G40" s="71" t="s">
        <v>60</v>
      </c>
      <c r="H40" s="56" t="s">
        <v>49</v>
      </c>
      <c r="I40" s="56" t="s">
        <v>50</v>
      </c>
      <c r="J40" s="56" t="s">
        <v>51</v>
      </c>
      <c r="K40" s="40"/>
    </row>
    <row r="41" spans="2:11">
      <c r="C41" s="23">
        <v>10</v>
      </c>
      <c r="D41" s="31" t="s">
        <v>34</v>
      </c>
      <c r="E41" s="29">
        <v>0.15</v>
      </c>
      <c r="G41" s="47">
        <v>0</v>
      </c>
      <c r="H41" s="52">
        <v>0</v>
      </c>
      <c r="I41" s="52">
        <v>0</v>
      </c>
      <c r="J41" s="52">
        <v>0</v>
      </c>
      <c r="K41" s="40"/>
    </row>
    <row r="42" spans="2:11">
      <c r="G42" s="47">
        <v>48750</v>
      </c>
      <c r="H42" s="54">
        <v>4.2000000000000003E-2</v>
      </c>
      <c r="I42" s="52">
        <v>3.9E-2</v>
      </c>
      <c r="J42" s="55">
        <v>3.9E-2</v>
      </c>
      <c r="K42" s="40"/>
    </row>
    <row r="43" spans="2:11">
      <c r="G43" s="47">
        <v>97500</v>
      </c>
      <c r="H43" s="52">
        <v>0.10199999999999999</v>
      </c>
      <c r="I43" s="52">
        <v>6.6000000000000003E-2</v>
      </c>
      <c r="J43" s="55">
        <v>6.6000000000000003E-2</v>
      </c>
      <c r="K43" s="40"/>
    </row>
    <row r="44" spans="2:11">
      <c r="C44" s="16" t="s">
        <v>14</v>
      </c>
      <c r="D44" s="17"/>
      <c r="E44" s="2"/>
      <c r="G44" s="47">
        <v>203125</v>
      </c>
      <c r="H44" s="69">
        <v>0.25</v>
      </c>
      <c r="I44" s="52">
        <v>0.1</v>
      </c>
      <c r="J44" s="55">
        <v>0.1</v>
      </c>
      <c r="K44" s="40"/>
    </row>
    <row r="45" spans="2:11">
      <c r="C45" s="18"/>
      <c r="D45" s="19" t="s">
        <v>15</v>
      </c>
      <c r="E45" s="20" t="s">
        <v>16</v>
      </c>
      <c r="G45" s="47">
        <v>406250</v>
      </c>
      <c r="H45" s="52">
        <v>0.47</v>
      </c>
      <c r="I45" s="52">
        <v>0.14000000000000001</v>
      </c>
      <c r="J45" s="55">
        <v>0.14000000000000001</v>
      </c>
      <c r="K45" s="40"/>
    </row>
    <row r="46" spans="2:11">
      <c r="C46" s="6">
        <v>0</v>
      </c>
      <c r="D46" s="12" t="s">
        <v>17</v>
      </c>
      <c r="E46" s="14">
        <v>0</v>
      </c>
      <c r="G46" s="47">
        <v>812500</v>
      </c>
      <c r="H46" s="52">
        <v>0.51</v>
      </c>
      <c r="I46" s="53">
        <v>0.16800000000000001</v>
      </c>
      <c r="J46" s="55">
        <v>0.16800000000000001</v>
      </c>
      <c r="K46" s="40"/>
    </row>
    <row r="47" spans="2:11">
      <c r="C47" s="6">
        <v>3</v>
      </c>
      <c r="D47" s="12" t="s">
        <v>18</v>
      </c>
      <c r="E47" s="15">
        <v>0.15</v>
      </c>
      <c r="G47" s="47">
        <v>2031250</v>
      </c>
      <c r="H47" s="70">
        <v>0.55000000000000004</v>
      </c>
      <c r="I47" s="53">
        <v>0.23799999999999999</v>
      </c>
      <c r="J47" s="55">
        <v>0.23799999999999999</v>
      </c>
      <c r="K47" s="40"/>
    </row>
    <row r="48" spans="2:11" ht="15" thickBot="1">
      <c r="C48" s="6">
        <v>7</v>
      </c>
      <c r="D48" s="24" t="s">
        <v>35</v>
      </c>
      <c r="E48" s="15">
        <v>0.185</v>
      </c>
      <c r="G48" s="42"/>
      <c r="H48" s="43"/>
      <c r="I48" s="43"/>
      <c r="J48" s="43"/>
      <c r="K48" s="44"/>
    </row>
    <row r="49" spans="3:10">
      <c r="C49" s="6">
        <v>12</v>
      </c>
      <c r="D49" s="12" t="s">
        <v>19</v>
      </c>
      <c r="E49" s="15">
        <v>0.23499999999999999</v>
      </c>
    </row>
    <row r="50" spans="3:10">
      <c r="C50" s="6">
        <v>18</v>
      </c>
      <c r="D50" s="12" t="s">
        <v>20</v>
      </c>
      <c r="E50" s="15">
        <v>0.28000000000000003</v>
      </c>
    </row>
    <row r="51" spans="3:10">
      <c r="C51" s="6">
        <v>25</v>
      </c>
      <c r="D51" s="12" t="s">
        <v>21</v>
      </c>
      <c r="E51" s="15">
        <v>0.33500000000000002</v>
      </c>
      <c r="H51" s="33"/>
      <c r="I51" s="33"/>
      <c r="J51" s="33"/>
    </row>
    <row r="52" spans="3:10">
      <c r="C52" s="6">
        <v>34</v>
      </c>
      <c r="D52" s="12" t="s">
        <v>22</v>
      </c>
      <c r="E52" s="15">
        <v>0.38</v>
      </c>
    </row>
    <row r="53" spans="3:10">
      <c r="C53" s="6">
        <v>40</v>
      </c>
      <c r="D53" s="12" t="s">
        <v>23</v>
      </c>
      <c r="E53" s="15">
        <v>0.435</v>
      </c>
    </row>
    <row r="54" spans="3:10">
      <c r="C54" s="27">
        <v>50</v>
      </c>
      <c r="D54" s="25">
        <v>50</v>
      </c>
      <c r="E54" s="26" t="s">
        <v>26</v>
      </c>
    </row>
  </sheetData>
  <mergeCells count="1">
    <mergeCell ref="B8:G9"/>
  </mergeCells>
  <pageMargins left="0.23622047244094491" right="0.23622047244094491" top="0.74803149606299213" bottom="0.74803149606299213" header="0.31496062992125984" footer="0.31496062992125984"/>
  <pageSetup paperSize="9" scale="60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036C132A39B42B10069EE416F0CCE" ma:contentTypeVersion="8" ma:contentTypeDescription="Create a new document." ma:contentTypeScope="" ma:versionID="6073e2eb1caf5281ded98b37f377d053">
  <xsd:schema xmlns:xsd="http://www.w3.org/2001/XMLSchema" xmlns:xs="http://www.w3.org/2001/XMLSchema" xmlns:p="http://schemas.microsoft.com/office/2006/metadata/properties" xmlns:ns2="174b2ba5-11ae-4493-a3e9-70ab8975807e" xmlns:ns3="11341f86-987b-42d8-af1c-b0ef47182b69" targetNamespace="http://schemas.microsoft.com/office/2006/metadata/properties" ma:root="true" ma:fieldsID="1a62f27fcd5bbae7629aca3d7af23a52" ns2:_="" ns3:_="">
    <xsd:import namespace="174b2ba5-11ae-4493-a3e9-70ab8975807e"/>
    <xsd:import namespace="11341f86-987b-42d8-af1c-b0ef47182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b2ba5-11ae-4493-a3e9-70ab8975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41f86-987b-42d8-af1c-b0ef47182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A4ED96-93B6-493E-ABA1-4B6B8AA764E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11341f86-987b-42d8-af1c-b0ef47182b69"/>
    <ds:schemaRef ds:uri="http://schemas.openxmlformats.org/package/2006/metadata/core-properties"/>
    <ds:schemaRef ds:uri="174b2ba5-11ae-4493-a3e9-70ab8975807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8C6232-B7B8-4713-8C0F-72B86613B7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F22D6-00FE-4B0D-B220-66B30BD4F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b2ba5-11ae-4493-a3e9-70ab8975807e"/>
    <ds:schemaRef ds:uri="11341f86-987b-42d8-af1c-b0ef47182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Top Csomag Díjai</vt:lpstr>
      <vt:lpstr>'Top Csomag Díjai'!Nyomtatási_terület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LONSDALE Richard</dc:creator>
  <cp:lastModifiedBy>Bauer Éva</cp:lastModifiedBy>
  <cp:lastPrinted>2018-05-11T08:11:14Z</cp:lastPrinted>
  <dcterms:created xsi:type="dcterms:W3CDTF">2015-05-21T12:20:07Z</dcterms:created>
  <dcterms:modified xsi:type="dcterms:W3CDTF">2018-08-06T10:37:21Z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0x010100535036C132A39B42B10069EE416F0CCE</vt:lpwstr>
  </property>
</Properties>
</file>