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uer Éva\Medihelp Hungary\Medihelp Hungary Team Site - Documents\DOCS\Medihelp-HU - Documents\2016. dec. 1-jétől érv\BRÓKERCSOMAG\"/>
    </mc:Choice>
  </mc:AlternateContent>
  <xr:revisionPtr revIDLastSave="3" documentId="11_590A7926EC890113FB518EF9B6A4B6CA9A6BA977" xr6:coauthVersionLast="36" xr6:coauthVersionMax="36" xr10:uidLastSave="{789C9E64-664E-4EE7-965B-87BC2DC093FF}"/>
  <bookViews>
    <workbookView xWindow="0" yWindow="0" windowWidth="19200" windowHeight="6950" tabRatio="521" xr2:uid="{00000000-000D-0000-FFFF-FFFF00000000}"/>
  </bookViews>
  <sheets>
    <sheet name="Egy_Csop_Azure_TerhességiNélkül" sheetId="11" r:id="rId1"/>
    <sheet name="Csop_Azure_Terhességivel" sheetId="12" r:id="rId2"/>
    <sheet name="Blue" sheetId="1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1" l="1"/>
  <c r="B15" i="12" l="1"/>
  <c r="B16" i="12" s="1"/>
  <c r="I16" i="12" s="1"/>
  <c r="L16" i="12" l="1"/>
  <c r="F16" i="12"/>
  <c r="O16" i="12"/>
  <c r="R16" i="12"/>
  <c r="B15" i="13"/>
  <c r="B16" i="13" s="1"/>
  <c r="B14" i="13"/>
  <c r="B13" i="13"/>
  <c r="B12" i="13"/>
  <c r="B11" i="13"/>
  <c r="B10" i="13"/>
  <c r="B9" i="13"/>
  <c r="B14" i="12"/>
  <c r="B13" i="12"/>
  <c r="B12" i="12"/>
  <c r="B11" i="12"/>
  <c r="B10" i="12"/>
  <c r="B9" i="12"/>
  <c r="B15" i="11"/>
  <c r="B16" i="11" s="1"/>
  <c r="B14" i="11"/>
  <c r="B13" i="11"/>
  <c r="B12" i="11"/>
  <c r="F12" i="11" s="1"/>
  <c r="B10" i="11"/>
  <c r="B9" i="11"/>
  <c r="R9" i="11" s="1"/>
  <c r="O16" i="13" l="1"/>
  <c r="L16" i="13"/>
  <c r="I16" i="13"/>
  <c r="R16" i="13"/>
  <c r="F16" i="13"/>
  <c r="O16" i="11"/>
  <c r="L16" i="11"/>
  <c r="I16" i="11"/>
  <c r="F16" i="11"/>
  <c r="R16" i="11"/>
  <c r="R11" i="13"/>
  <c r="O11" i="13"/>
  <c r="L11" i="13"/>
  <c r="I11" i="13"/>
  <c r="F11" i="13"/>
  <c r="R11" i="12"/>
  <c r="O11" i="12"/>
  <c r="L11" i="12"/>
  <c r="F11" i="12"/>
  <c r="I11" i="12"/>
  <c r="I10" i="11"/>
  <c r="I13" i="12"/>
  <c r="O10" i="12"/>
  <c r="O15" i="13"/>
  <c r="L14" i="13"/>
  <c r="R13" i="13"/>
  <c r="F12" i="13"/>
  <c r="L10" i="13"/>
  <c r="R9" i="13"/>
  <c r="I13" i="13"/>
  <c r="L9" i="11"/>
  <c r="L9" i="12"/>
  <c r="R9" i="12"/>
  <c r="O9" i="12"/>
  <c r="I9" i="12"/>
  <c r="F9" i="12"/>
  <c r="R14" i="12"/>
  <c r="R12" i="12"/>
  <c r="O12" i="12"/>
  <c r="L12" i="12"/>
  <c r="I12" i="12"/>
  <c r="F12" i="12"/>
  <c r="R15" i="11"/>
  <c r="R13" i="11"/>
  <c r="R12" i="11"/>
  <c r="R11" i="11"/>
  <c r="R10" i="11"/>
  <c r="O15" i="11"/>
  <c r="O13" i="11"/>
  <c r="O11" i="11"/>
  <c r="L15" i="11"/>
  <c r="L13" i="11"/>
  <c r="L12" i="11"/>
  <c r="L11" i="11"/>
  <c r="I14" i="12"/>
  <c r="O14" i="12"/>
  <c r="F14" i="12"/>
  <c r="L14" i="12"/>
  <c r="I15" i="12"/>
  <c r="I14" i="11"/>
  <c r="I15" i="11"/>
  <c r="I13" i="11"/>
  <c r="I11" i="11"/>
  <c r="F15" i="11"/>
  <c r="F13" i="11"/>
  <c r="F11" i="11"/>
  <c r="F10" i="11"/>
  <c r="L10" i="12"/>
  <c r="F10" i="12"/>
  <c r="I10" i="12"/>
  <c r="L15" i="13"/>
  <c r="R12" i="13"/>
  <c r="F15" i="13"/>
  <c r="R15" i="13"/>
  <c r="I15" i="13"/>
  <c r="L9" i="13"/>
  <c r="I9" i="13"/>
  <c r="O9" i="13"/>
  <c r="F13" i="13"/>
  <c r="O13" i="13"/>
  <c r="F9" i="13"/>
  <c r="L13" i="13"/>
  <c r="F13" i="12"/>
  <c r="F10" i="13"/>
  <c r="O14" i="13"/>
  <c r="O13" i="12"/>
  <c r="F14" i="11"/>
  <c r="R10" i="13"/>
  <c r="I12" i="13"/>
  <c r="O12" i="13"/>
  <c r="R15" i="12"/>
  <c r="F15" i="12"/>
  <c r="R10" i="12"/>
  <c r="I12" i="11"/>
  <c r="L15" i="12"/>
  <c r="L14" i="11"/>
  <c r="L12" i="13"/>
  <c r="O10" i="13"/>
  <c r="I10" i="13"/>
  <c r="I14" i="13"/>
  <c r="F14" i="13"/>
  <c r="R14" i="13"/>
  <c r="L13" i="12"/>
  <c r="O15" i="12"/>
  <c r="L10" i="11"/>
  <c r="O12" i="11"/>
  <c r="O14" i="11"/>
  <c r="O10" i="11"/>
  <c r="R14" i="11"/>
  <c r="R13" i="12"/>
  <c r="I9" i="11"/>
  <c r="F9" i="11"/>
  <c r="O9" i="11"/>
</calcChain>
</file>

<file path=xl/sharedStrings.xml><?xml version="1.0" encoding="utf-8"?>
<sst xmlns="http://schemas.openxmlformats.org/spreadsheetml/2006/main" count="253" uniqueCount="202">
  <si>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5-9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</si>
  <si>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10-19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</si>
  <si>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20-29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</si>
  <si>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30-49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</si>
  <si>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50 munkaváll. (felett) 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</si>
  <si>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</si>
  <si>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</si>
  <si>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</si>
  <si>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</si>
  <si>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</si>
  <si>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</si>
  <si>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</si>
  <si>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65–69 év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</si>
  <si>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</si>
  <si>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>A megújított biztosítási díjak alakulása: </t>
    </r>
  </si>
  <si>
    <r>
      <rPr>
        <sz val="11"/>
        <color theme="1"/>
        <rFont val="Calibri"/>
        <family val="2"/>
        <scheme val="minor"/>
      </rPr>
      <t xml:space="preserve">•         70–74 év közötti díj a 60–64 korcsoport díja + 75%; </t>
    </r>
  </si>
  <si>
    <r>
      <rPr>
        <sz val="11"/>
        <color theme="1"/>
        <rFont val="Calibri"/>
        <family val="2"/>
        <scheme val="minor"/>
      </rPr>
      <t>•         75–79 év közötti díj a 60–64 korcsoport díja + 110%; és</t>
    </r>
  </si>
  <si>
    <r>
      <rPr>
        <sz val="11"/>
        <color theme="1"/>
        <rFont val="Calibri"/>
        <family val="2"/>
        <scheme val="minor"/>
      </rPr>
      <t>•         80 év és felette a 60–64 korcsoport díja + 135%.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</si>
  <si>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>5-9 munkaváll.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</si>
  <si>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>30-49 munkaváll.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</si>
  <si>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</si>
  <si>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</si>
  <si>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</si>
  <si>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</si>
  <si>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</si>
  <si>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</si>
  <si>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</si>
  <si>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</si>
  <si>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</si>
  <si>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</si>
  <si>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</si>
  <si>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</si>
  <si>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</si>
  <si>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</si>
  <si>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</si>
  <si>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</si>
  <si>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</si>
  <si>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</si>
  <si>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</si>
  <si>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</si>
  <si>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</si>
  <si>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</si>
  <si>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</si>
  <si>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</si>
  <si>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</si>
  <si>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</si>
  <si>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</si>
  <si>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</si>
  <si>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</si>
  <si>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</si>
  <si>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</si>
  <si>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</si>
  <si>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</si>
  <si>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</si>
  <si>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</si>
  <si>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</si>
  <si>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</si>
  <si>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</si>
  <si>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</si>
  <si>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</si>
  <si>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</si>
  <si>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</si>
  <si>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</si>
  <si>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</si>
  <si>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</si>
  <si>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</si>
  <si>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</si>
  <si>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</si>
  <si>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</si>
  <si>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</si>
  <si>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</si>
  <si>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5-9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</si>
  <si>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10-19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</si>
  <si>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20-29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</si>
  <si>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30-49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</si>
  <si>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50 munkaváll. (felett) </t>
    </r>
  </si>
  <si>
    <r>
      <rPr>
        <b/>
        <u/>
        <sz val="11"/>
        <color theme="1"/>
        <rFont val="Calibri"/>
        <family val="2"/>
        <scheme val="minor"/>
      </rPr>
      <t>Bruttó jegyzett biztosítási díj / személyenként</t>
    </r>
  </si>
  <si>
    <r>
      <rPr>
        <b/>
        <u/>
        <sz val="11"/>
        <color theme="1"/>
        <rFont val="Calibri"/>
        <family val="2"/>
        <scheme val="minor"/>
      </rPr>
      <t>Levonható önrész =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</si>
  <si>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</si>
  <si>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</si>
  <si>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</si>
  <si>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</si>
  <si>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</si>
  <si>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</si>
  <si>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</si>
  <si>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</si>
  <si>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</si>
  <si>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</si>
  <si>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</si>
  <si>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</si>
  <si>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</si>
  <si>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</si>
  <si>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</si>
  <si>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</si>
  <si>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</si>
  <si>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</si>
  <si>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</si>
  <si>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</si>
  <si>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</si>
  <si>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</si>
  <si>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</si>
  <si>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</si>
  <si>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</si>
  <si>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</si>
  <si>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</si>
  <si>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</si>
  <si>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</si>
  <si>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</si>
  <si>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</si>
  <si>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</si>
  <si>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</si>
  <si>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</si>
  <si>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</si>
  <si>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</si>
  <si>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</si>
  <si>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</si>
  <si>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</si>
  <si>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</si>
  <si>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</si>
  <si>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</si>
  <si>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</si>
  <si>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</si>
  <si>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</si>
  <si>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</si>
  <si>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</si>
  <si>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</si>
  <si>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</si>
  <si>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</si>
  <si>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</si>
  <si>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</si>
  <si>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</si>
  <si>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</si>
  <si>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10-19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</si>
  <si>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20-29 munkaváll. </t>
    </r>
  </si>
  <si>
    <r>
      <rPr>
        <b/>
        <u/>
        <sz val="12"/>
        <color theme="1"/>
        <rFont val="Calibri"/>
        <family val="2"/>
        <scheme val="minor"/>
      </rPr>
      <t xml:space="preserve">VÁLLALATI: </t>
    </r>
    <r>
      <rPr>
        <b/>
        <u/>
        <sz val="12"/>
        <color theme="1"/>
        <rFont val="Calibri"/>
        <family val="2"/>
        <scheme val="minor"/>
      </rPr>
      <t xml:space="preserve">50 munkaváll. (felett) 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</si>
  <si>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</si>
  <si>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</si>
  <si>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</si>
  <si>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</si>
  <si>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</si>
  <si>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Korcsoport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</si>
  <si>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</si>
  <si>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</si>
  <si>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</si>
  <si>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</si>
  <si>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</si>
  <si>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0–17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</si>
  <si>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</si>
  <si>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</si>
  <si>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</si>
  <si>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</si>
  <si>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</si>
  <si>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18–39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</si>
  <si>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</si>
  <si>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</si>
  <si>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</si>
  <si>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</si>
  <si>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</si>
  <si>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40–44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</si>
  <si>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</si>
  <si>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</si>
  <si>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</si>
  <si>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</si>
  <si>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</si>
  <si>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45–49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</si>
  <si>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</si>
  <si>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</si>
  <si>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</si>
  <si>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</si>
  <si>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</si>
  <si>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50–54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</si>
  <si>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</si>
  <si>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</si>
  <si>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</si>
  <si>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</si>
  <si>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</si>
  <si>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55–59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</si>
  <si>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</si>
  <si>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</si>
  <si>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</si>
  <si>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</si>
  <si>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</si>
  <si>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60–64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</si>
  <si>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</si>
  <si>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</si>
  <si>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</si>
  <si>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</si>
  <si>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</si>
  <si>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r>
      <rPr>
        <sz val="9"/>
        <rFont val="Arial"/>
        <family val="2"/>
      </rPr>
      <t>65–69 év</t>
    </r>
  </si>
  <si>
    <t>Fizetendő bruttó  biztosítási díj / személyenként</t>
  </si>
  <si>
    <t xml:space="preserve"> önrész =</t>
  </si>
  <si>
    <t>Bruttó biztosítási díj / személyenként</t>
  </si>
  <si>
    <t xml:space="preserve"> Önrész =</t>
  </si>
  <si>
    <t>Korcsoport</t>
  </si>
  <si>
    <t xml:space="preserve"> Önrész</t>
  </si>
  <si>
    <t xml:space="preserve">Éves díj/HUF </t>
  </si>
  <si>
    <t>•         65–69 év közötti díj a 60–64 korcsoport díja + 35%</t>
  </si>
  <si>
    <t>1-4 munkavállaló</t>
  </si>
  <si>
    <t>15%-os emelés ha az euórpai fedezetet Izraellel bővítjük</t>
  </si>
  <si>
    <t>10 % családi díjengedmény adható minimum 4 biztosítottas egyéni szerződés esetén</t>
  </si>
  <si>
    <t>Kedvezmény az Éves díj/HUF díjból</t>
  </si>
  <si>
    <t>Érvényes: 2016. december 1.-től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</si>
</sst>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&quot;HUF&quot;;[Red]\-#,##0\ &quot;HUF&quot;"/>
    <numFmt numFmtId="165" formatCode="_-&quot;€&quot;* #,##0.00_-;\-&quot;€&quot;* #,##0.00_-;_-&quot;€&quot;* &quot;-&quot;??_-;_-@_-"/>
    <numFmt numFmtId="166" formatCode="0.0%"/>
    <numFmt numFmtId="167" formatCode="[$$-409]#,##0"/>
    <numFmt numFmtId="168" formatCode="&quot;€&quot;#,##0.00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168" fontId="0" fillId="0" borderId="0" xfId="0" applyNumberFormat="1"/>
    <xf numFmtId="0" fontId="4" fillId="0" borderId="0" xfId="0" applyFont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167" fontId="1" fillId="2" borderId="4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67" fontId="1" fillId="3" borderId="4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0" fillId="2" borderId="0" xfId="0" applyFill="1"/>
    <xf numFmtId="0" fontId="6" fillId="3" borderId="0" xfId="0" applyFont="1" applyFill="1"/>
    <xf numFmtId="0" fontId="7" fillId="0" borderId="0" xfId="0" applyFont="1"/>
    <xf numFmtId="9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8" fillId="0" borderId="0" xfId="0" applyFont="1"/>
    <xf numFmtId="0" fontId="8" fillId="0" borderId="2" xfId="0" applyFont="1" applyBorder="1"/>
    <xf numFmtId="9" fontId="8" fillId="0" borderId="2" xfId="0" applyNumberFormat="1" applyFont="1" applyBorder="1"/>
    <xf numFmtId="167" fontId="1" fillId="3" borderId="3" xfId="0" applyNumberFormat="1" applyFont="1" applyFill="1" applyBorder="1" applyAlignment="1">
      <alignment horizontal="center" vertical="center"/>
    </xf>
    <xf numFmtId="167" fontId="1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2" fontId="1" fillId="3" borderId="2" xfId="1" applyNumberFormat="1" applyFont="1" applyFill="1" applyBorder="1" applyAlignment="1">
      <alignment horizontal="center" vertical="center"/>
    </xf>
    <xf numFmtId="2" fontId="1" fillId="2" borderId="2" xfId="1" applyNumberFormat="1" applyFont="1" applyFill="1" applyBorder="1" applyAlignment="1">
      <alignment horizontal="center" vertical="center"/>
    </xf>
    <xf numFmtId="2" fontId="0" fillId="0" borderId="0" xfId="0" applyNumberFormat="1"/>
    <xf numFmtId="164" fontId="8" fillId="0" borderId="2" xfId="0" applyNumberFormat="1" applyFont="1" applyBorder="1"/>
    <xf numFmtId="0" fontId="9" fillId="0" borderId="0" xfId="0" applyFont="1" applyAlignment="1">
      <alignment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topLeftCell="A7" workbookViewId="0">
      <selection activeCell="C12" sqref="C12"/>
    </sheetView>
  </sheetViews>
  <sheetFormatPr defaultRowHeight="14.5" x14ac:dyDescent="0.35"/>
  <cols>
    <col min="1" max="1" width="11.81640625" customWidth="1"/>
    <col min="2" max="2" width="15.54296875" bestFit="1" customWidth="1"/>
    <col min="3" max="3" width="29.54296875" style="1" bestFit="1" customWidth="1"/>
    <col min="4" max="4" width="3.453125" customWidth="1"/>
    <col min="5" max="5" width="9.26953125" customWidth="1"/>
    <col min="6" max="6" width="12.54296875" customWidth="1"/>
    <col min="7" max="7" width="2.81640625" customWidth="1"/>
    <col min="8" max="8" width="9.7265625" customWidth="1"/>
    <col min="9" max="9" width="12.26953125" customWidth="1"/>
    <col min="10" max="10" width="2.81640625" customWidth="1"/>
    <col min="11" max="11" width="11.26953125" customWidth="1"/>
    <col min="12" max="12" width="10.7265625" customWidth="1"/>
    <col min="13" max="13" width="2.81640625" customWidth="1"/>
    <col min="14" max="14" width="11.1796875" customWidth="1"/>
    <col min="15" max="15" width="10.7265625" customWidth="1"/>
    <col min="16" max="16" width="2.81640625" customWidth="1"/>
    <col min="17" max="17" width="11.26953125" customWidth="1"/>
    <col min="18" max="18" width="10.7265625" customWidth="1"/>
    <col min="19" max="19" width="2.81640625" customWidth="1"/>
  </cols>
  <sheetData>
    <row r="1" spans="1:18" ht="18.5" x14ac:dyDescent="0.45">
      <c r="A1" s="16"/>
      <c r="E1" s="16"/>
      <c r="H1" s="16"/>
      <c r="K1" s="16"/>
      <c r="N1" s="16"/>
      <c r="Q1" s="16"/>
    </row>
    <row r="2" spans="1:18" x14ac:dyDescent="0.35">
      <c r="A2" s="4"/>
    </row>
    <row r="3" spans="1:18" ht="15.5" x14ac:dyDescent="0.35">
      <c r="A3" s="15" t="s">
        <v>197</v>
      </c>
      <c r="E3" s="13" t="s">
        <v>0</v>
      </c>
      <c r="F3" s="14"/>
      <c r="H3" s="13" t="s">
        <v>1</v>
      </c>
      <c r="I3" s="14"/>
      <c r="K3" s="13" t="s">
        <v>2</v>
      </c>
      <c r="L3" s="14"/>
      <c r="N3" s="13" t="s">
        <v>3</v>
      </c>
      <c r="O3" s="14"/>
      <c r="Q3" s="13" t="s">
        <v>4</v>
      </c>
      <c r="R3" s="14"/>
    </row>
    <row r="4" spans="1:18" x14ac:dyDescent="0.35">
      <c r="A4" s="3" t="s">
        <v>191</v>
      </c>
      <c r="E4" s="17">
        <v>0.15</v>
      </c>
      <c r="H4" s="18">
        <v>0.17499999999999999</v>
      </c>
      <c r="K4" s="18">
        <v>0.2</v>
      </c>
      <c r="N4" s="18">
        <v>0.25</v>
      </c>
      <c r="Q4" s="18">
        <v>0.3</v>
      </c>
    </row>
    <row r="5" spans="1:18" x14ac:dyDescent="0.35">
      <c r="A5" s="3" t="s">
        <v>192</v>
      </c>
      <c r="B5" s="27">
        <v>0</v>
      </c>
      <c r="E5" s="3"/>
      <c r="H5" s="3"/>
      <c r="K5" s="3"/>
      <c r="N5" s="3"/>
      <c r="Q5" s="3"/>
    </row>
    <row r="6" spans="1:18" x14ac:dyDescent="0.35">
      <c r="A6" s="3"/>
      <c r="E6" s="3"/>
      <c r="H6" s="3"/>
      <c r="K6" s="3"/>
      <c r="N6" s="3"/>
      <c r="Q6" s="3"/>
    </row>
    <row r="7" spans="1:18" x14ac:dyDescent="0.35">
      <c r="A7" s="9"/>
      <c r="B7" s="10"/>
      <c r="E7" s="5"/>
      <c r="F7" s="6"/>
      <c r="H7" s="5"/>
      <c r="I7" s="6"/>
      <c r="K7" s="5"/>
      <c r="L7" s="6"/>
      <c r="N7" s="5"/>
      <c r="O7" s="6"/>
      <c r="Q7" s="5"/>
      <c r="R7" s="6"/>
    </row>
    <row r="8" spans="1:18" x14ac:dyDescent="0.35">
      <c r="A8" s="22" t="s">
        <v>193</v>
      </c>
      <c r="B8" s="11" t="s">
        <v>195</v>
      </c>
      <c r="E8" s="23" t="s">
        <v>20</v>
      </c>
      <c r="F8" s="7" t="s">
        <v>195</v>
      </c>
      <c r="H8" s="23" t="s">
        <v>21</v>
      </c>
      <c r="I8" s="7" t="s">
        <v>195</v>
      </c>
      <c r="K8" s="23" t="s">
        <v>22</v>
      </c>
      <c r="L8" s="7" t="s">
        <v>195</v>
      </c>
      <c r="N8" s="23" t="s">
        <v>23</v>
      </c>
      <c r="O8" s="7" t="s">
        <v>195</v>
      </c>
      <c r="Q8" s="23" t="s">
        <v>24</v>
      </c>
      <c r="R8" s="7" t="s">
        <v>195</v>
      </c>
    </row>
    <row r="9" spans="1:18" x14ac:dyDescent="0.35">
      <c r="A9" s="12" t="s">
        <v>5</v>
      </c>
      <c r="B9" s="25">
        <f>800*325</f>
        <v>260000</v>
      </c>
      <c r="E9" s="8" t="s">
        <v>25</v>
      </c>
      <c r="F9" s="26">
        <f t="shared" ref="F9:F16" si="0">+$B9*(1-$E$4)</f>
        <v>221000</v>
      </c>
      <c r="H9" s="8" t="s">
        <v>26</v>
      </c>
      <c r="I9" s="26">
        <f t="shared" ref="I9:I16" si="1">+$B9*(1-$H$4)</f>
        <v>214500</v>
      </c>
      <c r="K9" s="8" t="s">
        <v>27</v>
      </c>
      <c r="L9" s="26">
        <f t="shared" ref="L9:L16" si="2">+$B9*(1-$K$4)</f>
        <v>208000</v>
      </c>
      <c r="N9" s="8" t="s">
        <v>28</v>
      </c>
      <c r="O9" s="26">
        <f t="shared" ref="O9:O16" si="3">+$B9*(1-$N$4)</f>
        <v>195000</v>
      </c>
      <c r="Q9" s="8" t="s">
        <v>29</v>
      </c>
      <c r="R9" s="26">
        <f>+$B9*(1-$Q$4)</f>
        <v>182000</v>
      </c>
    </row>
    <row r="10" spans="1:18" x14ac:dyDescent="0.35">
      <c r="A10" s="12" t="s">
        <v>6</v>
      </c>
      <c r="B10" s="25">
        <f>1000*325</f>
        <v>325000</v>
      </c>
      <c r="D10" s="2"/>
      <c r="E10" s="8" t="s">
        <v>30</v>
      </c>
      <c r="F10" s="26">
        <f t="shared" si="0"/>
        <v>276250</v>
      </c>
      <c r="H10" s="8" t="s">
        <v>31</v>
      </c>
      <c r="I10" s="26">
        <f t="shared" si="1"/>
        <v>268125</v>
      </c>
      <c r="K10" s="8" t="s">
        <v>32</v>
      </c>
      <c r="L10" s="26">
        <f t="shared" si="2"/>
        <v>260000</v>
      </c>
      <c r="N10" s="8" t="s">
        <v>33</v>
      </c>
      <c r="O10" s="26">
        <f t="shared" si="3"/>
        <v>243750</v>
      </c>
      <c r="Q10" s="8" t="s">
        <v>34</v>
      </c>
      <c r="R10" s="26">
        <f t="shared" ref="R10:R16" si="4">+$B10*(1-$Q$4)</f>
        <v>227500</v>
      </c>
    </row>
    <row r="11" spans="1:18" x14ac:dyDescent="0.35">
      <c r="A11" s="12" t="s">
        <v>7</v>
      </c>
      <c r="B11" s="25">
        <f>1100*325</f>
        <v>357500</v>
      </c>
      <c r="D11" s="2"/>
      <c r="E11" s="8" t="s">
        <v>35</v>
      </c>
      <c r="F11" s="26">
        <f t="shared" si="0"/>
        <v>303875</v>
      </c>
      <c r="H11" s="8" t="s">
        <v>36</v>
      </c>
      <c r="I11" s="26">
        <f t="shared" si="1"/>
        <v>294937.5</v>
      </c>
      <c r="K11" s="8" t="s">
        <v>37</v>
      </c>
      <c r="L11" s="26">
        <f t="shared" si="2"/>
        <v>286000</v>
      </c>
      <c r="N11" s="8" t="s">
        <v>38</v>
      </c>
      <c r="O11" s="26">
        <f t="shared" si="3"/>
        <v>268125</v>
      </c>
      <c r="Q11" s="8" t="s">
        <v>39</v>
      </c>
      <c r="R11" s="26">
        <f t="shared" si="4"/>
        <v>250249.99999999997</v>
      </c>
    </row>
    <row r="12" spans="1:18" x14ac:dyDescent="0.35">
      <c r="A12" s="12" t="s">
        <v>8</v>
      </c>
      <c r="B12" s="25">
        <f>1240*325</f>
        <v>403000</v>
      </c>
      <c r="D12" s="2"/>
      <c r="E12" s="8" t="s">
        <v>40</v>
      </c>
      <c r="F12" s="26">
        <f>+$B12*(1-$E$4)</f>
        <v>342550</v>
      </c>
      <c r="H12" s="8" t="s">
        <v>41</v>
      </c>
      <c r="I12" s="26">
        <f t="shared" si="1"/>
        <v>332475</v>
      </c>
      <c r="K12" s="8" t="s">
        <v>42</v>
      </c>
      <c r="L12" s="26">
        <f t="shared" si="2"/>
        <v>322400</v>
      </c>
      <c r="N12" s="8" t="s">
        <v>43</v>
      </c>
      <c r="O12" s="26">
        <f t="shared" si="3"/>
        <v>302250</v>
      </c>
      <c r="Q12" s="8" t="s">
        <v>44</v>
      </c>
      <c r="R12" s="26">
        <f t="shared" si="4"/>
        <v>282100</v>
      </c>
    </row>
    <row r="13" spans="1:18" x14ac:dyDescent="0.35">
      <c r="A13" s="12" t="s">
        <v>9</v>
      </c>
      <c r="B13" s="25">
        <f>1550*325</f>
        <v>503750</v>
      </c>
      <c r="D13" s="2"/>
      <c r="E13" s="8" t="s">
        <v>45</v>
      </c>
      <c r="F13" s="26">
        <f t="shared" si="0"/>
        <v>428187.5</v>
      </c>
      <c r="H13" s="8" t="s">
        <v>46</v>
      </c>
      <c r="I13" s="26">
        <f t="shared" si="1"/>
        <v>415593.75</v>
      </c>
      <c r="K13" s="8" t="s">
        <v>47</v>
      </c>
      <c r="L13" s="26">
        <f t="shared" si="2"/>
        <v>403000</v>
      </c>
      <c r="N13" s="8" t="s">
        <v>48</v>
      </c>
      <c r="O13" s="26">
        <f t="shared" si="3"/>
        <v>377812.5</v>
      </c>
      <c r="Q13" s="8" t="s">
        <v>49</v>
      </c>
      <c r="R13" s="26">
        <f t="shared" si="4"/>
        <v>352625</v>
      </c>
    </row>
    <row r="14" spans="1:18" x14ac:dyDescent="0.35">
      <c r="A14" s="12" t="s">
        <v>10</v>
      </c>
      <c r="B14" s="25">
        <f>1850*325</f>
        <v>601250</v>
      </c>
      <c r="D14" s="2"/>
      <c r="E14" s="8" t="s">
        <v>50</v>
      </c>
      <c r="F14" s="26">
        <f t="shared" si="0"/>
        <v>511062.5</v>
      </c>
      <c r="H14" s="8" t="s">
        <v>51</v>
      </c>
      <c r="I14" s="26">
        <f t="shared" si="1"/>
        <v>496031.25</v>
      </c>
      <c r="K14" s="8" t="s">
        <v>52</v>
      </c>
      <c r="L14" s="26">
        <f t="shared" si="2"/>
        <v>481000</v>
      </c>
      <c r="N14" s="8" t="s">
        <v>53</v>
      </c>
      <c r="O14" s="26">
        <f t="shared" si="3"/>
        <v>450937.5</v>
      </c>
      <c r="Q14" s="8" t="s">
        <v>54</v>
      </c>
      <c r="R14" s="26">
        <f t="shared" si="4"/>
        <v>420875</v>
      </c>
    </row>
    <row r="15" spans="1:18" x14ac:dyDescent="0.35">
      <c r="A15" s="11" t="s">
        <v>11</v>
      </c>
      <c r="B15" s="25">
        <f>2560*325</f>
        <v>832000</v>
      </c>
      <c r="D15" s="2"/>
      <c r="E15" s="8" t="s">
        <v>55</v>
      </c>
      <c r="F15" s="26">
        <f t="shared" si="0"/>
        <v>707200</v>
      </c>
      <c r="H15" s="8" t="s">
        <v>56</v>
      </c>
      <c r="I15" s="26">
        <f t="shared" si="1"/>
        <v>686400</v>
      </c>
      <c r="K15" s="8" t="s">
        <v>57</v>
      </c>
      <c r="L15" s="26">
        <f t="shared" si="2"/>
        <v>665600</v>
      </c>
      <c r="N15" s="8" t="s">
        <v>58</v>
      </c>
      <c r="O15" s="26">
        <f t="shared" si="3"/>
        <v>624000</v>
      </c>
      <c r="Q15" s="8" t="s">
        <v>59</v>
      </c>
      <c r="R15" s="26">
        <f t="shared" si="4"/>
        <v>582400</v>
      </c>
    </row>
    <row r="16" spans="1:18" x14ac:dyDescent="0.35">
      <c r="A16" s="22" t="s">
        <v>12</v>
      </c>
      <c r="B16" s="25">
        <f>B15*1.35</f>
        <v>1123200</v>
      </c>
      <c r="D16" s="2"/>
      <c r="E16" s="23" t="s">
        <v>60</v>
      </c>
      <c r="F16" s="26">
        <f t="shared" si="0"/>
        <v>954720</v>
      </c>
      <c r="H16" s="23" t="s">
        <v>61</v>
      </c>
      <c r="I16" s="26">
        <f t="shared" si="1"/>
        <v>926640</v>
      </c>
      <c r="K16" s="23" t="s">
        <v>62</v>
      </c>
      <c r="L16" s="26">
        <f t="shared" si="2"/>
        <v>898560</v>
      </c>
      <c r="N16" s="23" t="s">
        <v>63</v>
      </c>
      <c r="O16" s="26">
        <f t="shared" si="3"/>
        <v>842400</v>
      </c>
      <c r="Q16" s="23" t="s">
        <v>64</v>
      </c>
      <c r="R16" s="26">
        <f t="shared" si="4"/>
        <v>786240</v>
      </c>
    </row>
    <row r="18" spans="1:10" x14ac:dyDescent="0.35">
      <c r="A18" s="19"/>
      <c r="B18" s="20" t="s">
        <v>194</v>
      </c>
      <c r="C18" s="20" t="s">
        <v>200</v>
      </c>
    </row>
    <row r="19" spans="1:10" x14ac:dyDescent="0.35">
      <c r="A19" s="19" t="s">
        <v>13</v>
      </c>
      <c r="B19" s="28">
        <v>24375</v>
      </c>
      <c r="C19" s="21">
        <v>0.1</v>
      </c>
    </row>
    <row r="20" spans="1:10" x14ac:dyDescent="0.35">
      <c r="A20" s="19" t="s">
        <v>65</v>
      </c>
      <c r="B20" s="28">
        <v>48750</v>
      </c>
      <c r="C20" s="21">
        <v>0.15</v>
      </c>
    </row>
    <row r="21" spans="1:10" x14ac:dyDescent="0.35">
      <c r="A21" s="19" t="s">
        <v>66</v>
      </c>
      <c r="B21" s="28">
        <v>81250</v>
      </c>
      <c r="C21" s="21">
        <v>0.17499999999999999</v>
      </c>
    </row>
    <row r="22" spans="1:10" x14ac:dyDescent="0.35">
      <c r="A22" s="19" t="s">
        <v>67</v>
      </c>
      <c r="B22" s="28">
        <v>162500</v>
      </c>
      <c r="C22" s="21">
        <v>0.2</v>
      </c>
    </row>
    <row r="23" spans="1:10" x14ac:dyDescent="0.35">
      <c r="A23" s="19" t="s">
        <v>68</v>
      </c>
      <c r="B23" s="28">
        <v>325000</v>
      </c>
      <c r="C23" s="21">
        <v>0.3</v>
      </c>
    </row>
    <row r="24" spans="1:10" x14ac:dyDescent="0.35">
      <c r="A24" s="19" t="s">
        <v>69</v>
      </c>
      <c r="B24" s="28">
        <v>812500</v>
      </c>
      <c r="C24" s="21">
        <v>0.4</v>
      </c>
    </row>
    <row r="25" spans="1:10" x14ac:dyDescent="0.35">
      <c r="A25" s="19" t="s">
        <v>70</v>
      </c>
      <c r="B25" s="28">
        <v>1462500</v>
      </c>
      <c r="C25" s="21">
        <v>0.5</v>
      </c>
    </row>
    <row r="27" spans="1:10" x14ac:dyDescent="0.35">
      <c r="A27" t="s">
        <v>14</v>
      </c>
      <c r="C27"/>
      <c r="E27" s="1"/>
    </row>
    <row r="28" spans="1:10" x14ac:dyDescent="0.35">
      <c r="A28" s="29" t="s">
        <v>196</v>
      </c>
      <c r="C28"/>
      <c r="E28" s="1"/>
    </row>
    <row r="29" spans="1:10" x14ac:dyDescent="0.35">
      <c r="A29" t="s">
        <v>15</v>
      </c>
      <c r="C29"/>
      <c r="E29" s="1"/>
      <c r="J29" s="1"/>
    </row>
    <row r="30" spans="1:10" x14ac:dyDescent="0.35">
      <c r="A30" t="s">
        <v>16</v>
      </c>
      <c r="C30"/>
      <c r="E30" s="1"/>
    </row>
    <row r="31" spans="1:10" x14ac:dyDescent="0.35">
      <c r="A31" t="s">
        <v>17</v>
      </c>
      <c r="C31"/>
      <c r="E31" s="1"/>
    </row>
    <row r="33" spans="1:1" x14ac:dyDescent="0.35">
      <c r="A33" s="19" t="s">
        <v>198</v>
      </c>
    </row>
    <row r="34" spans="1:1" x14ac:dyDescent="0.35">
      <c r="A34" t="s">
        <v>199</v>
      </c>
    </row>
    <row r="36" spans="1:1" x14ac:dyDescent="0.35">
      <c r="A36" t="s">
        <v>201</v>
      </c>
    </row>
  </sheetData>
  <printOptions horizontalCentered="1" verticalCentered="1"/>
  <pageMargins left="0.25" right="0.25" top="0.75" bottom="0.75" header="0.3" footer="0.3"/>
  <pageSetup paperSize="9" scale="90" orientation="landscape" r:id="rId1"/>
  <headerFooter>
    <oddHeader>&amp;L&amp;CAZURE ÁRLISTA - EGYÉNI ÉS CSOPORTOS, TERHESSÉGI NÉLKÜL&amp;R</oddHeader>
    <oddFooter>&amp;LKészítette: MEDIHELP&amp;C&amp;R&amp;P/&amp;N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workbookViewId="0">
      <selection activeCell="F21" sqref="F21"/>
    </sheetView>
  </sheetViews>
  <sheetFormatPr defaultRowHeight="14.5" x14ac:dyDescent="0.35"/>
  <cols>
    <col min="1" max="1" width="12.453125" customWidth="1"/>
    <col min="2" max="2" width="15.26953125" customWidth="1"/>
    <col min="3" max="3" width="6.54296875" style="1" customWidth="1"/>
    <col min="4" max="4" width="10.26953125" customWidth="1"/>
    <col min="5" max="5" width="10.453125" customWidth="1"/>
    <col min="6" max="6" width="10.7265625" customWidth="1"/>
    <col min="7" max="7" width="2.81640625" customWidth="1"/>
    <col min="8" max="8" width="11.453125" customWidth="1"/>
    <col min="9" max="9" width="10.7265625" customWidth="1"/>
    <col min="10" max="10" width="2.81640625" customWidth="1"/>
    <col min="11" max="11" width="11.7265625" customWidth="1"/>
    <col min="12" max="12" width="10.7265625" customWidth="1"/>
    <col min="13" max="13" width="2.81640625" customWidth="1"/>
    <col min="14" max="14" width="13.1796875" customWidth="1"/>
    <col min="15" max="15" width="10.7265625" customWidth="1"/>
    <col min="16" max="16" width="2.81640625" customWidth="1"/>
    <col min="17" max="17" width="13.7265625" customWidth="1"/>
    <col min="18" max="18" width="10.7265625" customWidth="1"/>
    <col min="19" max="19" width="2.81640625" customWidth="1"/>
  </cols>
  <sheetData>
    <row r="1" spans="1:18" ht="18.5" x14ac:dyDescent="0.45">
      <c r="A1" s="16"/>
      <c r="E1" s="16"/>
      <c r="H1" s="16"/>
      <c r="K1" s="16"/>
      <c r="N1" s="16"/>
      <c r="Q1" s="16"/>
    </row>
    <row r="2" spans="1:18" x14ac:dyDescent="0.35">
      <c r="A2" s="4"/>
    </row>
    <row r="3" spans="1:18" ht="15.5" x14ac:dyDescent="0.35">
      <c r="A3" s="15" t="s">
        <v>197</v>
      </c>
      <c r="E3" s="13" t="s">
        <v>71</v>
      </c>
      <c r="F3" s="14"/>
      <c r="H3" s="13" t="s">
        <v>72</v>
      </c>
      <c r="I3" s="14"/>
      <c r="K3" s="13" t="s">
        <v>73</v>
      </c>
      <c r="L3" s="14"/>
      <c r="N3" s="13" t="s">
        <v>74</v>
      </c>
      <c r="O3" s="14"/>
      <c r="Q3" s="13" t="s">
        <v>75</v>
      </c>
      <c r="R3" s="14"/>
    </row>
    <row r="4" spans="1:18" x14ac:dyDescent="0.35">
      <c r="A4" s="3" t="s">
        <v>76</v>
      </c>
      <c r="E4" s="17">
        <v>0.15</v>
      </c>
      <c r="H4" s="18">
        <v>0.17499999999999999</v>
      </c>
      <c r="K4" s="18">
        <v>0.2</v>
      </c>
      <c r="N4" s="18">
        <v>0.25</v>
      </c>
      <c r="Q4" s="18">
        <v>0.3</v>
      </c>
    </row>
    <row r="5" spans="1:18" x14ac:dyDescent="0.35">
      <c r="A5" s="3" t="s">
        <v>77</v>
      </c>
      <c r="B5" s="27">
        <v>0</v>
      </c>
      <c r="E5" s="3"/>
      <c r="H5" s="3"/>
      <c r="K5" s="3"/>
      <c r="N5" s="3"/>
      <c r="Q5" s="3"/>
    </row>
    <row r="6" spans="1:18" x14ac:dyDescent="0.35">
      <c r="A6" s="3"/>
      <c r="E6" s="3"/>
      <c r="H6" s="3"/>
      <c r="K6" s="3"/>
      <c r="N6" s="3"/>
      <c r="Q6" s="3"/>
    </row>
    <row r="7" spans="1:18" x14ac:dyDescent="0.35">
      <c r="A7" s="9"/>
      <c r="B7" s="10"/>
      <c r="E7" s="5"/>
      <c r="F7" s="6"/>
      <c r="H7" s="5"/>
      <c r="I7" s="6"/>
      <c r="K7" s="5"/>
      <c r="L7" s="6"/>
      <c r="N7" s="5"/>
      <c r="O7" s="6"/>
      <c r="Q7" s="5"/>
      <c r="R7" s="6"/>
    </row>
    <row r="8" spans="1:18" x14ac:dyDescent="0.35">
      <c r="A8" s="22" t="s">
        <v>78</v>
      </c>
      <c r="B8" s="11" t="s">
        <v>195</v>
      </c>
      <c r="E8" s="23" t="s">
        <v>79</v>
      </c>
      <c r="F8" s="7" t="s">
        <v>195</v>
      </c>
      <c r="H8" s="23" t="s">
        <v>80</v>
      </c>
      <c r="I8" s="7" t="s">
        <v>195</v>
      </c>
      <c r="K8" s="23" t="s">
        <v>81</v>
      </c>
      <c r="L8" s="7" t="s">
        <v>195</v>
      </c>
      <c r="N8" s="23" t="s">
        <v>82</v>
      </c>
      <c r="O8" s="7" t="s">
        <v>195</v>
      </c>
      <c r="Q8" s="23" t="s">
        <v>83</v>
      </c>
      <c r="R8" s="7" t="s">
        <v>195</v>
      </c>
    </row>
    <row r="9" spans="1:18" x14ac:dyDescent="0.35">
      <c r="A9" s="12" t="s">
        <v>84</v>
      </c>
      <c r="B9" s="25">
        <f>800*325</f>
        <v>260000</v>
      </c>
      <c r="E9" s="8" t="s">
        <v>85</v>
      </c>
      <c r="F9" s="26">
        <f t="shared" ref="F9:F16" si="0">+$B9*(1-$E$4)</f>
        <v>221000</v>
      </c>
      <c r="H9" s="8" t="s">
        <v>86</v>
      </c>
      <c r="I9" s="26">
        <f t="shared" ref="I9:I16" si="1">+$B9*(1-$H$4)</f>
        <v>214500</v>
      </c>
      <c r="K9" s="8" t="s">
        <v>87</v>
      </c>
      <c r="L9" s="26">
        <f t="shared" ref="L9:L16" si="2">+$B9*(1-$K$4)</f>
        <v>208000</v>
      </c>
      <c r="N9" s="8" t="s">
        <v>88</v>
      </c>
      <c r="O9" s="26">
        <f t="shared" ref="O9:O16" si="3">+$B9*(1-$N$4)</f>
        <v>195000</v>
      </c>
      <c r="Q9" s="8" t="s">
        <v>89</v>
      </c>
      <c r="R9" s="26">
        <f t="shared" ref="R9:R16" si="4">+$B9*(1-$Q$4)</f>
        <v>182000</v>
      </c>
    </row>
    <row r="10" spans="1:18" x14ac:dyDescent="0.35">
      <c r="A10" s="12" t="s">
        <v>90</v>
      </c>
      <c r="B10" s="25">
        <f>1320*325</f>
        <v>429000</v>
      </c>
      <c r="D10" s="2"/>
      <c r="E10" s="8" t="s">
        <v>91</v>
      </c>
      <c r="F10" s="26">
        <f t="shared" si="0"/>
        <v>364650</v>
      </c>
      <c r="H10" s="8" t="s">
        <v>92</v>
      </c>
      <c r="I10" s="26">
        <f t="shared" si="1"/>
        <v>353925</v>
      </c>
      <c r="K10" s="8" t="s">
        <v>93</v>
      </c>
      <c r="L10" s="26">
        <f t="shared" si="2"/>
        <v>343200</v>
      </c>
      <c r="N10" s="8" t="s">
        <v>94</v>
      </c>
      <c r="O10" s="26">
        <f t="shared" si="3"/>
        <v>321750</v>
      </c>
      <c r="Q10" s="8" t="s">
        <v>95</v>
      </c>
      <c r="R10" s="26">
        <f t="shared" si="4"/>
        <v>300300</v>
      </c>
    </row>
    <row r="11" spans="1:18" x14ac:dyDescent="0.35">
      <c r="A11" s="12" t="s">
        <v>96</v>
      </c>
      <c r="B11" s="25">
        <f>1420*325</f>
        <v>461500</v>
      </c>
      <c r="D11" s="2"/>
      <c r="E11" s="8" t="s">
        <v>97</v>
      </c>
      <c r="F11" s="26">
        <f t="shared" si="0"/>
        <v>392275</v>
      </c>
      <c r="H11" s="8" t="s">
        <v>98</v>
      </c>
      <c r="I11" s="26">
        <f t="shared" si="1"/>
        <v>380737.5</v>
      </c>
      <c r="K11" s="8" t="s">
        <v>99</v>
      </c>
      <c r="L11" s="26">
        <f t="shared" si="2"/>
        <v>369200</v>
      </c>
      <c r="N11" s="8" t="s">
        <v>100</v>
      </c>
      <c r="O11" s="26">
        <f t="shared" si="3"/>
        <v>346125</v>
      </c>
      <c r="Q11" s="8" t="s">
        <v>101</v>
      </c>
      <c r="R11" s="26">
        <f t="shared" si="4"/>
        <v>323050</v>
      </c>
    </row>
    <row r="12" spans="1:18" x14ac:dyDescent="0.35">
      <c r="A12" s="12" t="s">
        <v>102</v>
      </c>
      <c r="B12" s="25">
        <f>1560*325</f>
        <v>507000</v>
      </c>
      <c r="D12" s="2"/>
      <c r="E12" s="8" t="s">
        <v>103</v>
      </c>
      <c r="F12" s="26">
        <f t="shared" si="0"/>
        <v>430950</v>
      </c>
      <c r="H12" s="8" t="s">
        <v>104</v>
      </c>
      <c r="I12" s="26">
        <f t="shared" si="1"/>
        <v>418275</v>
      </c>
      <c r="K12" s="8" t="s">
        <v>105</v>
      </c>
      <c r="L12" s="26">
        <f t="shared" si="2"/>
        <v>405600</v>
      </c>
      <c r="N12" s="8" t="s">
        <v>106</v>
      </c>
      <c r="O12" s="26">
        <f t="shared" si="3"/>
        <v>380250</v>
      </c>
      <c r="Q12" s="8" t="s">
        <v>107</v>
      </c>
      <c r="R12" s="26">
        <f t="shared" si="4"/>
        <v>354900</v>
      </c>
    </row>
    <row r="13" spans="1:18" x14ac:dyDescent="0.35">
      <c r="A13" s="12" t="s">
        <v>108</v>
      </c>
      <c r="B13" s="25">
        <f>1670*325</f>
        <v>542750</v>
      </c>
      <c r="D13" s="2"/>
      <c r="E13" s="8" t="s">
        <v>109</v>
      </c>
      <c r="F13" s="26">
        <f t="shared" si="0"/>
        <v>461337.5</v>
      </c>
      <c r="H13" s="8" t="s">
        <v>110</v>
      </c>
      <c r="I13" s="26">
        <f t="shared" si="1"/>
        <v>447768.75</v>
      </c>
      <c r="K13" s="8" t="s">
        <v>111</v>
      </c>
      <c r="L13" s="26">
        <f t="shared" si="2"/>
        <v>434200</v>
      </c>
      <c r="N13" s="8" t="s">
        <v>112</v>
      </c>
      <c r="O13" s="26">
        <f t="shared" si="3"/>
        <v>407062.5</v>
      </c>
      <c r="Q13" s="8" t="s">
        <v>113</v>
      </c>
      <c r="R13" s="26">
        <f t="shared" si="4"/>
        <v>379925</v>
      </c>
    </row>
    <row r="14" spans="1:18" x14ac:dyDescent="0.35">
      <c r="A14" s="12" t="s">
        <v>114</v>
      </c>
      <c r="B14" s="25">
        <f>1850*325</f>
        <v>601250</v>
      </c>
      <c r="D14" s="2"/>
      <c r="E14" s="8" t="s">
        <v>115</v>
      </c>
      <c r="F14" s="26">
        <f t="shared" si="0"/>
        <v>511062.5</v>
      </c>
      <c r="H14" s="8" t="s">
        <v>116</v>
      </c>
      <c r="I14" s="26">
        <f t="shared" si="1"/>
        <v>496031.25</v>
      </c>
      <c r="K14" s="8" t="s">
        <v>117</v>
      </c>
      <c r="L14" s="26">
        <f t="shared" si="2"/>
        <v>481000</v>
      </c>
      <c r="N14" s="8" t="s">
        <v>118</v>
      </c>
      <c r="O14" s="26">
        <f t="shared" si="3"/>
        <v>450937.5</v>
      </c>
      <c r="Q14" s="8" t="s">
        <v>119</v>
      </c>
      <c r="R14" s="26">
        <f t="shared" si="4"/>
        <v>420875</v>
      </c>
    </row>
    <row r="15" spans="1:18" x14ac:dyDescent="0.35">
      <c r="A15" s="12" t="s">
        <v>120</v>
      </c>
      <c r="B15" s="25">
        <f>2560*325</f>
        <v>832000</v>
      </c>
      <c r="D15" s="2"/>
      <c r="E15" s="8" t="s">
        <v>121</v>
      </c>
      <c r="F15" s="26">
        <f t="shared" si="0"/>
        <v>707200</v>
      </c>
      <c r="H15" s="8" t="s">
        <v>122</v>
      </c>
      <c r="I15" s="26">
        <f t="shared" si="1"/>
        <v>686400</v>
      </c>
      <c r="K15" s="8" t="s">
        <v>123</v>
      </c>
      <c r="L15" s="26">
        <f t="shared" si="2"/>
        <v>665600</v>
      </c>
      <c r="N15" s="8" t="s">
        <v>124</v>
      </c>
      <c r="O15" s="26">
        <f t="shared" si="3"/>
        <v>624000</v>
      </c>
      <c r="Q15" s="8" t="s">
        <v>125</v>
      </c>
      <c r="R15" s="26">
        <f t="shared" si="4"/>
        <v>582400</v>
      </c>
    </row>
    <row r="16" spans="1:18" x14ac:dyDescent="0.35">
      <c r="A16" s="22" t="s">
        <v>126</v>
      </c>
      <c r="B16" s="25">
        <f>B15*1.35</f>
        <v>1123200</v>
      </c>
      <c r="D16" s="2"/>
      <c r="E16" s="23" t="s">
        <v>127</v>
      </c>
      <c r="F16" s="26">
        <f t="shared" si="0"/>
        <v>954720</v>
      </c>
      <c r="H16" s="23" t="s">
        <v>128</v>
      </c>
      <c r="I16" s="26">
        <f t="shared" si="1"/>
        <v>926640</v>
      </c>
      <c r="K16" s="23" t="s">
        <v>129</v>
      </c>
      <c r="L16" s="26">
        <f t="shared" si="2"/>
        <v>898560</v>
      </c>
      <c r="N16" s="23" t="s">
        <v>130</v>
      </c>
      <c r="O16" s="26">
        <f t="shared" si="3"/>
        <v>842400</v>
      </c>
      <c r="Q16" s="23" t="s">
        <v>131</v>
      </c>
      <c r="R16" s="26">
        <f t="shared" si="4"/>
        <v>786240</v>
      </c>
    </row>
    <row r="18" spans="1:10" x14ac:dyDescent="0.35">
      <c r="A18" s="19"/>
      <c r="B18" s="20" t="s">
        <v>194</v>
      </c>
      <c r="C18" s="20" t="s">
        <v>200</v>
      </c>
    </row>
    <row r="19" spans="1:10" x14ac:dyDescent="0.35">
      <c r="A19" s="19" t="s">
        <v>13</v>
      </c>
      <c r="B19" s="28">
        <v>24375</v>
      </c>
      <c r="C19" s="21">
        <v>0.1</v>
      </c>
    </row>
    <row r="20" spans="1:10" x14ac:dyDescent="0.35">
      <c r="A20" s="19" t="s">
        <v>13</v>
      </c>
      <c r="B20" s="28">
        <v>48750</v>
      </c>
      <c r="C20" s="21">
        <v>0.15</v>
      </c>
    </row>
    <row r="21" spans="1:10" x14ac:dyDescent="0.35">
      <c r="A21" s="19" t="s">
        <v>13</v>
      </c>
      <c r="B21" s="28">
        <v>81250</v>
      </c>
      <c r="C21" s="21">
        <v>0.17499999999999999</v>
      </c>
    </row>
    <row r="22" spans="1:10" x14ac:dyDescent="0.35">
      <c r="A22" s="19" t="s">
        <v>13</v>
      </c>
      <c r="B22" s="28">
        <v>162500</v>
      </c>
      <c r="C22" s="21">
        <v>0.2</v>
      </c>
    </row>
    <row r="23" spans="1:10" x14ac:dyDescent="0.35">
      <c r="A23" s="19" t="s">
        <v>13</v>
      </c>
      <c r="B23" s="28">
        <v>325000</v>
      </c>
      <c r="C23" s="21">
        <v>0.3</v>
      </c>
    </row>
    <row r="24" spans="1:10" x14ac:dyDescent="0.35">
      <c r="A24" s="19" t="s">
        <v>13</v>
      </c>
      <c r="B24" s="28">
        <v>812500</v>
      </c>
      <c r="C24" s="21">
        <v>0.4</v>
      </c>
    </row>
    <row r="25" spans="1:10" x14ac:dyDescent="0.35">
      <c r="A25" s="19" t="s">
        <v>13</v>
      </c>
      <c r="B25" s="28">
        <v>1462500</v>
      </c>
      <c r="C25" s="21">
        <v>0.5</v>
      </c>
    </row>
    <row r="27" spans="1:10" x14ac:dyDescent="0.35">
      <c r="A27" t="s">
        <v>14</v>
      </c>
      <c r="C27"/>
      <c r="E27" s="1"/>
    </row>
    <row r="28" spans="1:10" x14ac:dyDescent="0.35">
      <c r="A28" s="29" t="s">
        <v>196</v>
      </c>
      <c r="C28"/>
      <c r="E28" s="1"/>
    </row>
    <row r="29" spans="1:10" x14ac:dyDescent="0.35">
      <c r="A29" t="s">
        <v>15</v>
      </c>
      <c r="C29"/>
      <c r="E29" s="1"/>
      <c r="J29" s="1"/>
    </row>
    <row r="30" spans="1:10" x14ac:dyDescent="0.35">
      <c r="A30" t="s">
        <v>16</v>
      </c>
      <c r="C30"/>
      <c r="E30" s="1"/>
    </row>
    <row r="31" spans="1:10" x14ac:dyDescent="0.35">
      <c r="A31" t="s">
        <v>17</v>
      </c>
      <c r="C31"/>
      <c r="E31" s="1"/>
    </row>
    <row r="33" spans="1:1" x14ac:dyDescent="0.35">
      <c r="A33" s="19" t="s">
        <v>198</v>
      </c>
    </row>
    <row r="34" spans="1:1" x14ac:dyDescent="0.35">
      <c r="A34" t="s">
        <v>199</v>
      </c>
    </row>
  </sheetData>
  <printOptions horizontalCentered="1" verticalCentered="1"/>
  <pageMargins left="0.25" right="0.25" top="0.75" bottom="0.75" header="0.3" footer="0.3"/>
  <pageSetup paperSize="9" scale="89" orientation="landscape" r:id="rId1"/>
  <headerFooter>
    <oddHeader>&amp;L&amp;CAZURE ÁRLISTA – CSOPORT TERHESSÉGI ELLÁTÁSSAL&amp;R</oddHeader>
    <oddFooter>&amp;LKészítette: MEDIHELP&amp;C&amp;R&amp;P/&amp;N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5"/>
  <sheetViews>
    <sheetView workbookViewId="0">
      <selection activeCell="O20" sqref="O20"/>
    </sheetView>
  </sheetViews>
  <sheetFormatPr defaultRowHeight="14.5" x14ac:dyDescent="0.35"/>
  <cols>
    <col min="1" max="1" width="12.81640625" customWidth="1"/>
    <col min="2" max="2" width="17.453125" customWidth="1"/>
    <col min="3" max="3" width="10.7265625" style="1" customWidth="1"/>
    <col min="4" max="4" width="17.81640625" customWidth="1"/>
    <col min="6" max="6" width="10.1796875" customWidth="1"/>
    <col min="7" max="7" width="5.7265625" customWidth="1"/>
    <col min="9" max="9" width="12.453125" customWidth="1"/>
    <col min="10" max="10" width="5.54296875" customWidth="1"/>
    <col min="12" max="12" width="12.7265625" customWidth="1"/>
    <col min="13" max="13" width="6.26953125" customWidth="1"/>
    <col min="15" max="15" width="12" customWidth="1"/>
    <col min="16" max="16" width="5.81640625" customWidth="1"/>
    <col min="18" max="18" width="16.453125" customWidth="1"/>
  </cols>
  <sheetData>
    <row r="1" spans="1:18" ht="18.5" x14ac:dyDescent="0.45">
      <c r="A1" s="16"/>
      <c r="E1" s="16"/>
      <c r="H1" s="16"/>
      <c r="K1" s="16"/>
      <c r="N1" s="16"/>
      <c r="Q1" s="16"/>
    </row>
    <row r="2" spans="1:18" x14ac:dyDescent="0.35">
      <c r="A2" s="4"/>
      <c r="C2"/>
    </row>
    <row r="3" spans="1:18" ht="15.5" x14ac:dyDescent="0.35">
      <c r="A3" s="15" t="s">
        <v>197</v>
      </c>
      <c r="B3" s="24"/>
      <c r="C3"/>
      <c r="E3" s="13" t="s">
        <v>18</v>
      </c>
      <c r="F3" s="14"/>
      <c r="H3" s="13" t="s">
        <v>132</v>
      </c>
      <c r="I3" s="14"/>
      <c r="K3" s="13" t="s">
        <v>133</v>
      </c>
      <c r="L3" s="14"/>
      <c r="N3" s="13" t="s">
        <v>19</v>
      </c>
      <c r="O3" s="14"/>
      <c r="Q3" s="13" t="s">
        <v>134</v>
      </c>
      <c r="R3" s="14"/>
    </row>
    <row r="4" spans="1:18" x14ac:dyDescent="0.35">
      <c r="A4" s="3" t="s">
        <v>189</v>
      </c>
      <c r="C4"/>
      <c r="E4" s="17">
        <v>0.15</v>
      </c>
      <c r="H4" s="18">
        <v>0.17499999999999999</v>
      </c>
      <c r="K4" s="18">
        <v>0.2</v>
      </c>
      <c r="N4" s="18">
        <v>0.25</v>
      </c>
      <c r="Q4" s="18">
        <v>0.3</v>
      </c>
    </row>
    <row r="5" spans="1:18" x14ac:dyDescent="0.35">
      <c r="A5" s="3" t="s">
        <v>190</v>
      </c>
      <c r="B5" s="27">
        <v>0</v>
      </c>
      <c r="C5"/>
      <c r="E5" s="3"/>
      <c r="H5" s="3"/>
      <c r="K5" s="3"/>
      <c r="N5" s="3"/>
      <c r="Q5" s="3"/>
    </row>
    <row r="6" spans="1:18" x14ac:dyDescent="0.35">
      <c r="A6" s="3"/>
      <c r="C6"/>
      <c r="E6" s="3"/>
      <c r="H6" s="3"/>
      <c r="K6" s="3"/>
      <c r="N6" s="3"/>
      <c r="Q6" s="3"/>
    </row>
    <row r="7" spans="1:18" x14ac:dyDescent="0.35">
      <c r="A7" s="9"/>
      <c r="B7" s="10"/>
      <c r="C7"/>
      <c r="E7" s="5"/>
      <c r="F7" s="6"/>
      <c r="H7" s="5"/>
      <c r="I7" s="6"/>
      <c r="K7" s="5"/>
      <c r="L7" s="6"/>
      <c r="N7" s="5"/>
      <c r="O7" s="6"/>
      <c r="Q7" s="5"/>
      <c r="R7" s="6"/>
    </row>
    <row r="8" spans="1:18" x14ac:dyDescent="0.35">
      <c r="A8" s="22" t="s">
        <v>135</v>
      </c>
      <c r="B8" s="11" t="s">
        <v>195</v>
      </c>
      <c r="C8"/>
      <c r="E8" s="23" t="s">
        <v>136</v>
      </c>
      <c r="F8" s="7" t="s">
        <v>195</v>
      </c>
      <c r="H8" s="23" t="s">
        <v>137</v>
      </c>
      <c r="I8" s="7" t="s">
        <v>195</v>
      </c>
      <c r="K8" s="23" t="s">
        <v>138</v>
      </c>
      <c r="L8" s="7" t="s">
        <v>195</v>
      </c>
      <c r="N8" s="23" t="s">
        <v>139</v>
      </c>
      <c r="O8" s="7" t="s">
        <v>195</v>
      </c>
      <c r="Q8" s="23" t="s">
        <v>140</v>
      </c>
      <c r="R8" s="7" t="s">
        <v>195</v>
      </c>
    </row>
    <row r="9" spans="1:18" x14ac:dyDescent="0.35">
      <c r="A9" s="12" t="s">
        <v>141</v>
      </c>
      <c r="B9" s="25">
        <f>560*325</f>
        <v>182000</v>
      </c>
      <c r="C9"/>
      <c r="E9" s="8" t="s">
        <v>142</v>
      </c>
      <c r="F9" s="26">
        <f t="shared" ref="F9:F16" si="0">+$B9*(1-$E$4)</f>
        <v>154700</v>
      </c>
      <c r="H9" s="8" t="s">
        <v>143</v>
      </c>
      <c r="I9" s="26">
        <f t="shared" ref="I9:I16" si="1">+$B9*(1-$H$4)</f>
        <v>150150</v>
      </c>
      <c r="K9" s="8" t="s">
        <v>144</v>
      </c>
      <c r="L9" s="26">
        <f t="shared" ref="L9:L16" si="2">+$B9*(1-$K$4)</f>
        <v>145600</v>
      </c>
      <c r="N9" s="8" t="s">
        <v>145</v>
      </c>
      <c r="O9" s="26">
        <f t="shared" ref="O9:O16" si="3">+$B9*(1-$N$4)</f>
        <v>136500</v>
      </c>
      <c r="Q9" s="8" t="s">
        <v>146</v>
      </c>
      <c r="R9" s="26">
        <f t="shared" ref="R9:R16" si="4">+$B9*(1-$Q$4)</f>
        <v>127399.99999999999</v>
      </c>
    </row>
    <row r="10" spans="1:18" x14ac:dyDescent="0.35">
      <c r="A10" s="12" t="s">
        <v>147</v>
      </c>
      <c r="B10" s="25">
        <f>700*325</f>
        <v>227500</v>
      </c>
      <c r="C10"/>
      <c r="E10" s="8" t="s">
        <v>148</v>
      </c>
      <c r="F10" s="26">
        <f t="shared" si="0"/>
        <v>193375</v>
      </c>
      <c r="H10" s="8" t="s">
        <v>149</v>
      </c>
      <c r="I10" s="26">
        <f t="shared" si="1"/>
        <v>187687.5</v>
      </c>
      <c r="K10" s="8" t="s">
        <v>150</v>
      </c>
      <c r="L10" s="26">
        <f t="shared" si="2"/>
        <v>182000</v>
      </c>
      <c r="N10" s="8" t="s">
        <v>151</v>
      </c>
      <c r="O10" s="26">
        <f t="shared" si="3"/>
        <v>170625</v>
      </c>
      <c r="Q10" s="8" t="s">
        <v>152</v>
      </c>
      <c r="R10" s="26">
        <f t="shared" si="4"/>
        <v>159250</v>
      </c>
    </row>
    <row r="11" spans="1:18" x14ac:dyDescent="0.35">
      <c r="A11" s="12" t="s">
        <v>153</v>
      </c>
      <c r="B11" s="25">
        <f>770*325</f>
        <v>250250</v>
      </c>
      <c r="C11"/>
      <c r="E11" s="8" t="s">
        <v>154</v>
      </c>
      <c r="F11" s="26">
        <f t="shared" si="0"/>
        <v>212712.5</v>
      </c>
      <c r="H11" s="8" t="s">
        <v>155</v>
      </c>
      <c r="I11" s="26">
        <f t="shared" si="1"/>
        <v>206456.25</v>
      </c>
      <c r="K11" s="8" t="s">
        <v>156</v>
      </c>
      <c r="L11" s="26">
        <f t="shared" si="2"/>
        <v>200200</v>
      </c>
      <c r="N11" s="8" t="s">
        <v>157</v>
      </c>
      <c r="O11" s="26">
        <f t="shared" si="3"/>
        <v>187687.5</v>
      </c>
      <c r="Q11" s="8" t="s">
        <v>158</v>
      </c>
      <c r="R11" s="26">
        <f t="shared" si="4"/>
        <v>175175</v>
      </c>
    </row>
    <row r="12" spans="1:18" x14ac:dyDescent="0.35">
      <c r="A12" s="12" t="s">
        <v>159</v>
      </c>
      <c r="B12" s="25">
        <f>868*325</f>
        <v>282100</v>
      </c>
      <c r="C12"/>
      <c r="E12" s="8" t="s">
        <v>160</v>
      </c>
      <c r="F12" s="26">
        <f t="shared" si="0"/>
        <v>239785</v>
      </c>
      <c r="H12" s="8" t="s">
        <v>161</v>
      </c>
      <c r="I12" s="26">
        <f t="shared" si="1"/>
        <v>232732.5</v>
      </c>
      <c r="K12" s="8" t="s">
        <v>162</v>
      </c>
      <c r="L12" s="26">
        <f t="shared" si="2"/>
        <v>225680</v>
      </c>
      <c r="N12" s="8" t="s">
        <v>163</v>
      </c>
      <c r="O12" s="26">
        <f t="shared" si="3"/>
        <v>211575</v>
      </c>
      <c r="Q12" s="8" t="s">
        <v>164</v>
      </c>
      <c r="R12" s="26">
        <f t="shared" si="4"/>
        <v>197470</v>
      </c>
    </row>
    <row r="13" spans="1:18" x14ac:dyDescent="0.35">
      <c r="A13" s="12" t="s">
        <v>165</v>
      </c>
      <c r="B13" s="25">
        <f>1085*325</f>
        <v>352625</v>
      </c>
      <c r="E13" s="8" t="s">
        <v>166</v>
      </c>
      <c r="F13" s="26">
        <f t="shared" si="0"/>
        <v>299731.25</v>
      </c>
      <c r="H13" s="8" t="s">
        <v>167</v>
      </c>
      <c r="I13" s="26">
        <f t="shared" si="1"/>
        <v>290915.625</v>
      </c>
      <c r="K13" s="8" t="s">
        <v>168</v>
      </c>
      <c r="L13" s="26">
        <f t="shared" si="2"/>
        <v>282100</v>
      </c>
      <c r="N13" s="8" t="s">
        <v>169</v>
      </c>
      <c r="O13" s="26">
        <f t="shared" si="3"/>
        <v>264468.75</v>
      </c>
      <c r="Q13" s="8" t="s">
        <v>170</v>
      </c>
      <c r="R13" s="26">
        <f t="shared" si="4"/>
        <v>246837.49999999997</v>
      </c>
    </row>
    <row r="14" spans="1:18" x14ac:dyDescent="0.35">
      <c r="A14" s="12" t="s">
        <v>171</v>
      </c>
      <c r="B14" s="25">
        <f>1205*325</f>
        <v>391625</v>
      </c>
      <c r="E14" s="8" t="s">
        <v>172</v>
      </c>
      <c r="F14" s="26">
        <f t="shared" si="0"/>
        <v>332881.25</v>
      </c>
      <c r="H14" s="8" t="s">
        <v>173</v>
      </c>
      <c r="I14" s="26">
        <f t="shared" si="1"/>
        <v>323090.625</v>
      </c>
      <c r="K14" s="8" t="s">
        <v>174</v>
      </c>
      <c r="L14" s="26">
        <f t="shared" si="2"/>
        <v>313300</v>
      </c>
      <c r="N14" s="8" t="s">
        <v>175</v>
      </c>
      <c r="O14" s="26">
        <f t="shared" si="3"/>
        <v>293718.75</v>
      </c>
      <c r="Q14" s="8" t="s">
        <v>176</v>
      </c>
      <c r="R14" s="26">
        <f t="shared" si="4"/>
        <v>274137.5</v>
      </c>
    </row>
    <row r="15" spans="1:18" x14ac:dyDescent="0.35">
      <c r="A15" s="12" t="s">
        <v>177</v>
      </c>
      <c r="B15" s="25">
        <f>1792*325</f>
        <v>582400</v>
      </c>
      <c r="E15" s="8" t="s">
        <v>178</v>
      </c>
      <c r="F15" s="26">
        <f t="shared" si="0"/>
        <v>495040</v>
      </c>
      <c r="H15" s="8" t="s">
        <v>179</v>
      </c>
      <c r="I15" s="26">
        <f t="shared" si="1"/>
        <v>480480</v>
      </c>
      <c r="K15" s="8" t="s">
        <v>180</v>
      </c>
      <c r="L15" s="26">
        <f t="shared" si="2"/>
        <v>465920</v>
      </c>
      <c r="N15" s="8" t="s">
        <v>181</v>
      </c>
      <c r="O15" s="26">
        <f t="shared" si="3"/>
        <v>436800</v>
      </c>
      <c r="Q15" s="8" t="s">
        <v>182</v>
      </c>
      <c r="R15" s="26">
        <f t="shared" si="4"/>
        <v>407680</v>
      </c>
    </row>
    <row r="16" spans="1:18" x14ac:dyDescent="0.35">
      <c r="A16" s="22" t="s">
        <v>183</v>
      </c>
      <c r="B16" s="25">
        <f>B15*1.35</f>
        <v>786240</v>
      </c>
      <c r="E16" s="23" t="s">
        <v>184</v>
      </c>
      <c r="F16" s="26">
        <f t="shared" si="0"/>
        <v>668304</v>
      </c>
      <c r="H16" s="23" t="s">
        <v>185</v>
      </c>
      <c r="I16" s="26">
        <f t="shared" si="1"/>
        <v>648648</v>
      </c>
      <c r="K16" s="23" t="s">
        <v>186</v>
      </c>
      <c r="L16" s="26">
        <f t="shared" si="2"/>
        <v>628992</v>
      </c>
      <c r="N16" s="23" t="s">
        <v>187</v>
      </c>
      <c r="O16" s="26">
        <f t="shared" si="3"/>
        <v>589680</v>
      </c>
      <c r="Q16" s="23" t="s">
        <v>188</v>
      </c>
      <c r="R16" s="26">
        <f t="shared" si="4"/>
        <v>550368</v>
      </c>
    </row>
    <row r="19" spans="1:10" x14ac:dyDescent="0.35">
      <c r="A19" s="19"/>
      <c r="B19" s="20" t="s">
        <v>194</v>
      </c>
      <c r="C19" s="20" t="s">
        <v>200</v>
      </c>
    </row>
    <row r="20" spans="1:10" x14ac:dyDescent="0.35">
      <c r="A20" s="19" t="s">
        <v>13</v>
      </c>
      <c r="B20" s="28">
        <v>24375</v>
      </c>
      <c r="C20" s="21">
        <v>0.1</v>
      </c>
    </row>
    <row r="21" spans="1:10" x14ac:dyDescent="0.35">
      <c r="A21" s="19" t="s">
        <v>13</v>
      </c>
      <c r="B21" s="28">
        <v>48750</v>
      </c>
      <c r="C21" s="21">
        <v>0.15</v>
      </c>
    </row>
    <row r="22" spans="1:10" x14ac:dyDescent="0.35">
      <c r="A22" s="19" t="s">
        <v>13</v>
      </c>
      <c r="B22" s="28">
        <v>81250</v>
      </c>
      <c r="C22" s="21">
        <v>0.17499999999999999</v>
      </c>
    </row>
    <row r="23" spans="1:10" x14ac:dyDescent="0.35">
      <c r="A23" s="19" t="s">
        <v>13</v>
      </c>
      <c r="B23" s="28">
        <v>162500</v>
      </c>
      <c r="C23" s="21">
        <v>0.2</v>
      </c>
    </row>
    <row r="24" spans="1:10" x14ac:dyDescent="0.35">
      <c r="A24" s="19" t="s">
        <v>13</v>
      </c>
      <c r="B24" s="28">
        <v>325000</v>
      </c>
      <c r="C24" s="21">
        <v>0.3</v>
      </c>
    </row>
    <row r="25" spans="1:10" x14ac:dyDescent="0.35">
      <c r="A25" s="19" t="s">
        <v>13</v>
      </c>
      <c r="B25" s="28">
        <v>812500</v>
      </c>
      <c r="C25" s="21">
        <v>0.4</v>
      </c>
    </row>
    <row r="26" spans="1:10" x14ac:dyDescent="0.35">
      <c r="A26" s="19" t="s">
        <v>13</v>
      </c>
      <c r="B26" s="28">
        <v>1462500</v>
      </c>
      <c r="C26" s="21">
        <v>0.5</v>
      </c>
    </row>
    <row r="28" spans="1:10" x14ac:dyDescent="0.35">
      <c r="A28" t="s">
        <v>14</v>
      </c>
      <c r="C28"/>
      <c r="E28" s="1"/>
    </row>
    <row r="29" spans="1:10" x14ac:dyDescent="0.35">
      <c r="A29" s="29" t="s">
        <v>196</v>
      </c>
      <c r="C29"/>
      <c r="E29" s="1"/>
    </row>
    <row r="30" spans="1:10" x14ac:dyDescent="0.35">
      <c r="A30" t="s">
        <v>15</v>
      </c>
      <c r="C30"/>
      <c r="E30" s="1"/>
      <c r="J30" s="1"/>
    </row>
    <row r="31" spans="1:10" x14ac:dyDescent="0.35">
      <c r="A31" t="s">
        <v>16</v>
      </c>
      <c r="C31"/>
      <c r="E31" s="1"/>
    </row>
    <row r="32" spans="1:10" x14ac:dyDescent="0.35">
      <c r="A32" t="s">
        <v>17</v>
      </c>
      <c r="C32"/>
      <c r="E32" s="1"/>
    </row>
    <row r="34" spans="1:1" x14ac:dyDescent="0.35">
      <c r="A34" s="19" t="s">
        <v>198</v>
      </c>
    </row>
    <row r="35" spans="1:1" x14ac:dyDescent="0.35">
      <c r="A35" t="s">
        <v>199</v>
      </c>
    </row>
  </sheetData>
  <printOptions horizontalCentered="1" verticalCentered="1"/>
  <pageMargins left="0.25" right="0.25" top="0.75" bottom="0.75" header="0.3" footer="0.3"/>
  <pageSetup paperSize="9" scale="71" orientation="landscape" r:id="rId1"/>
  <headerFooter>
    <oddHeader>&amp;L&amp;CBLUE ÁRLISTA - EGYÉNI ÉS CSOPORTOS, TERHESSÉGI NÉLKÜL&amp;R</oddHeader>
    <oddFooter>&amp;LKészítette: MEDIHELP&amp;C&amp;R&amp;P/&amp;N oldal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036C132A39B42B10069EE416F0CCE" ma:contentTypeVersion="8" ma:contentTypeDescription="Create a new document." ma:contentTypeScope="" ma:versionID="6073e2eb1caf5281ded98b37f377d053">
  <xsd:schema xmlns:xsd="http://www.w3.org/2001/XMLSchema" xmlns:xs="http://www.w3.org/2001/XMLSchema" xmlns:p="http://schemas.microsoft.com/office/2006/metadata/properties" xmlns:ns2="174b2ba5-11ae-4493-a3e9-70ab8975807e" xmlns:ns3="11341f86-987b-42d8-af1c-b0ef47182b69" targetNamespace="http://schemas.microsoft.com/office/2006/metadata/properties" ma:root="true" ma:fieldsID="1a62f27fcd5bbae7629aca3d7af23a52" ns2:_="" ns3:_="">
    <xsd:import namespace="174b2ba5-11ae-4493-a3e9-70ab8975807e"/>
    <xsd:import namespace="11341f86-987b-42d8-af1c-b0ef47182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b2ba5-11ae-4493-a3e9-70ab8975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41f86-987b-42d8-af1c-b0ef47182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405085-1B98-4143-A22F-5D4E504EF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E804F2-2E01-4FF8-957C-7415C6A97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b2ba5-11ae-4493-a3e9-70ab8975807e"/>
    <ds:schemaRef ds:uri="11341f86-987b-42d8-af1c-b0ef47182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8BD7EA-AFD7-4CF1-B709-3CFF8226D368}">
  <ds:schemaRefs>
    <ds:schemaRef ds:uri="11341f86-987b-42d8-af1c-b0ef47182b69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74b2ba5-11ae-4493-a3e9-70ab8975807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Egy_Csop_Azure_TerhességiNélkül</vt:lpstr>
      <vt:lpstr>Csop_Azure_Terhességivel</vt:lpstr>
      <vt:lpstr>Blue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- 02</dc:creator>
  <cp:lastModifiedBy>Bauer Éva</cp:lastModifiedBy>
  <cp:revision/>
  <cp:lastPrinted>2016-11-29T12:49:16Z</cp:lastPrinted>
  <dcterms:created xsi:type="dcterms:W3CDTF">2011-11-10T16:09:55Z</dcterms:created>
  <dcterms:modified xsi:type="dcterms:W3CDTF">2018-09-12T13:17:28Z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0x010100535036C132A39B42B10069EE416F0CCE</vt:lpwstr>
  </property>
</Properties>
</file>