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260" windowHeight="7560" activeTab="0"/>
  </bookViews>
  <sheets>
    <sheet name="Form" sheetId="1" r:id="rId1"/>
    <sheet name="Szerződés_alap" sheetId="2" state="hidden" r:id="rId2"/>
  </sheets>
  <definedNames/>
  <calcPr fullCalcOnLoad="1"/>
</workbook>
</file>

<file path=xl/sharedStrings.xml><?xml version="1.0" encoding="utf-8"?>
<sst xmlns="http://schemas.openxmlformats.org/spreadsheetml/2006/main" count="140" uniqueCount="124">
  <si>
    <t xml:space="preserve"> 1 000 000 </t>
  </si>
  <si>
    <t xml:space="preserve"> 3 000 000 </t>
  </si>
  <si>
    <t xml:space="preserve"> 5 000 000 </t>
  </si>
  <si>
    <t> 1 000 000</t>
  </si>
  <si>
    <t> 3 000 000</t>
  </si>
  <si>
    <t> 5 000 000</t>
  </si>
  <si>
    <t> 15 000</t>
  </si>
  <si>
    <t> 30 000</t>
  </si>
  <si>
    <t> 50 000</t>
  </si>
  <si>
    <t>Tevékenység:</t>
  </si>
  <si>
    <t>Szolgáltatás</t>
  </si>
  <si>
    <t>Biztosítási összeg</t>
  </si>
  <si>
    <t>A Opció</t>
  </si>
  <si>
    <t>C Opció</t>
  </si>
  <si>
    <t>B Opció</t>
  </si>
  <si>
    <t>Baleseti halál</t>
  </si>
  <si>
    <t>Kiterjesztés - temetési költségek</t>
  </si>
  <si>
    <t>Csonttörés - egyösszegű</t>
  </si>
  <si>
    <t>Kiterjesztés - átképzési költségek</t>
  </si>
  <si>
    <t>Kiterjesztés - kerekesszék költsége</t>
  </si>
  <si>
    <t>Baleseti műtéti térítés</t>
  </si>
  <si>
    <t>Kockázatviselés kezdete:</t>
  </si>
  <si>
    <t>Biztosítottak száma:</t>
  </si>
  <si>
    <t>Szellemi:</t>
  </si>
  <si>
    <t>Fizikai:</t>
  </si>
  <si>
    <t>Választott Opció:</t>
  </si>
  <si>
    <t>Szolgáltatási időszak</t>
  </si>
  <si>
    <t>24 órás, világszerte érvényes fedezet</t>
  </si>
  <si>
    <t>Szellemi alkalmazott</t>
  </si>
  <si>
    <t>Fizikai alkalmazott</t>
  </si>
  <si>
    <t>Éves biztosítási díj / fő</t>
  </si>
  <si>
    <t>Éves biztosítási díj összesen:</t>
  </si>
  <si>
    <t>NYILATKOZAT</t>
  </si>
  <si>
    <t>a biztosítókról és a biztosítási tevékenységről szóló 2003. évi LX. törvényben előírt tájékoztatás átvételéről</t>
  </si>
  <si>
    <t>Szerződő cégszerű aláírása</t>
  </si>
  <si>
    <t>Dátum:</t>
  </si>
  <si>
    <t>félkatonai rendőrségi szervezet</t>
  </si>
  <si>
    <t>vagyonvédelem</t>
  </si>
  <si>
    <t>mentők OMSz alkalmazott</t>
  </si>
  <si>
    <t>tűzoltó</t>
  </si>
  <si>
    <t>katonai</t>
  </si>
  <si>
    <t>taxi sofőr</t>
  </si>
  <si>
    <t>pilóta</t>
  </si>
  <si>
    <t>búvár</t>
  </si>
  <si>
    <t>alpinista</t>
  </si>
  <si>
    <t>nehéz fizikai munkavégző</t>
  </si>
  <si>
    <t>pénzügy</t>
  </si>
  <si>
    <t>gyógyszeripar</t>
  </si>
  <si>
    <t>informatika/távközlés</t>
  </si>
  <si>
    <t>Logisztika/beszerzés</t>
  </si>
  <si>
    <t>egyéb</t>
  </si>
  <si>
    <t>Tevékenység</t>
  </si>
  <si>
    <t>kezdet</t>
  </si>
  <si>
    <t>vég</t>
  </si>
  <si>
    <t>Év</t>
  </si>
  <si>
    <t>Hónap</t>
  </si>
  <si>
    <t>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</si>
  <si>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</si>
  <si>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</si>
  <si>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</si>
  <si>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</si>
  <si>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</si>
  <si>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</si>
  <si>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</si>
  <si>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</si>
  <si>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</si>
  <si>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</si>
  <si>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</si>
  <si>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</si>
  <si>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Ellenőrzés</t>
  </si>
  <si>
    <t>Tevékenység hiba</t>
  </si>
  <si>
    <t>Biztosítottak</t>
  </si>
  <si>
    <t>Opciók</t>
  </si>
  <si>
    <t>A</t>
  </si>
  <si>
    <t>B</t>
  </si>
  <si>
    <t>C</t>
  </si>
  <si>
    <t>Díj számítás</t>
  </si>
  <si>
    <t>min összeg:</t>
  </si>
  <si>
    <t>díj</t>
  </si>
  <si>
    <t>alap díj</t>
  </si>
  <si>
    <t>Ellenőrzés egészre</t>
  </si>
  <si>
    <t>Kérem, válasszon!</t>
  </si>
  <si>
    <t>Név ellenőrzés</t>
  </si>
  <si>
    <t>Cím ellenőrzés</t>
  </si>
  <si>
    <t>Szerződő neve:</t>
  </si>
  <si>
    <t>Szerződő címe:</t>
  </si>
  <si>
    <t>Baleseti kórházi napi térítés
(napi térítés, 1-365 napig)</t>
  </si>
  <si>
    <t>címzett:</t>
  </si>
  <si>
    <t>tárgy:</t>
  </si>
  <si>
    <t>törzs:</t>
  </si>
  <si>
    <t>File mentve</t>
  </si>
  <si>
    <t>Hibüzenetek</t>
  </si>
  <si>
    <t>A megjelölt tevékenységi körre egyedi elbírálás alapján tud Társaságunk ajánlatot készíteni, kérjük, vegye fel a kapcsolatot a kockázatelbírálónkkal a 801-0801-es telefonszámon.</t>
  </si>
  <si>
    <t>Hiba</t>
  </si>
  <si>
    <t>Dátum</t>
  </si>
  <si>
    <t>Holnaptól lehet legkorábban!</t>
  </si>
  <si>
    <t>A minimálisan biztosítható személyek száma 3 fő!</t>
  </si>
  <si>
    <t>Bizt. száma</t>
  </si>
  <si>
    <t>szemelybiztositas@aig.com</t>
  </si>
  <si>
    <t>Új AIG Stabilitás - Csoportos Balesetbiztosítási Ajánlat</t>
  </si>
  <si>
    <t>Tisztelt Biztosító!
Csatoltan küldök egy új biztosítási ajánlatot. Az eredetit a mai nappal postázom.
Üdvözlettel:</t>
  </si>
  <si>
    <t>Egyedi</t>
  </si>
  <si>
    <t>A megadott adatokkal Társaságunk egyedi elbírálás alapján tud ajánlatot készíteni, kérjük, vegye fel a kapcsolatot a kockázatelbírálónkkal a 801-0801-es telefonszámon.</t>
  </si>
  <si>
    <t>max összeg:</t>
  </si>
  <si>
    <t>Nem egyedi?</t>
  </si>
  <si>
    <t>Kérem, töltse ki a szerződő nevét.</t>
  </si>
  <si>
    <t>Szerződőnév</t>
  </si>
  <si>
    <t>Szerződőcím</t>
  </si>
  <si>
    <t>Kérem, töltse ki a szerződő címét.</t>
  </si>
  <si>
    <t>Kitöltendőmezők</t>
  </si>
  <si>
    <t>Kérem, ellenőrizze a kitöltendő mezőket.</t>
  </si>
  <si>
    <t>név cím nélkül is számol</t>
  </si>
  <si>
    <t>teljse kitöltöttségkor számol</t>
  </si>
  <si>
    <t>részére. Egy váratlanul bekövetkezett baleset esetén gyors anyagi segítséget nyújt munkavállalója részére, ezzel is segítve az alkalamzott lojalitását a</t>
  </si>
  <si>
    <t>munkáltató felé.</t>
  </si>
  <si>
    <t>Kijelentem, hogy a biztosítási ajánlat mellé, azzal egyidejűleg átvettem a biztosítási termékre vonatkozó általános és különös feltételeket, az ügyféltájékoz-</t>
  </si>
  <si>
    <t>vonatkozó tájékoztatást megkaptam. Az ajánlattétellel egyidejűleg felhatalmazom a Biztosítót, hogy a biztosítási szerződéssel közvetlenül összefüggő adato-</t>
  </si>
  <si>
    <t>kat beszerezze, azokat kezelje, és egyúttal felmentem az ezen adatokkal rendelkező személyeket a titoktartási kötelezettség alól. A biztosító a megadott</t>
  </si>
  <si>
    <t>adatokat a 2003. évi LX tv. 153-161 paragrafusa alapján biztosítási titokként kezeli, időbeli korlátozás nélkül és csak az ott megjelölt szerveknek és ott meg-</t>
  </si>
  <si>
    <t>határozott módon adhatja ki.</t>
  </si>
  <si>
    <t>Baleseti Maradandó Rokkantság (1-100%)</t>
  </si>
  <si>
    <t>Chartis Stabilitás - Csoportos Balesetbiztosítás</t>
  </si>
  <si>
    <t>A Chartis Europe S.A. Magyarországi Fióktelepének stabilitás csoportos balesetbiztosítási terméke gyors, egyszerű, hatékony és költségtakarékos megoldást jelent kis- és középvállalatok</t>
  </si>
  <si>
    <t xml:space="preserve">tatót, valamint az ajánlat egy példányát. Kijelentem továbbá, hogy a Chartis Europe S.A. Magyarországi Fióktelepe, valamint a biztosításközvetítő főbb adataira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</si>
</sst>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[$-F800]dddd\,\ mmmm\ dd\,\ yyyy"/>
    <numFmt numFmtId="166" formatCode="[$-40E]yyyy\.\ mmmm\ d\.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color indexed="18"/>
      <name val="Verdana"/>
      <family val="2"/>
    </font>
    <font>
      <b/>
      <sz val="12"/>
      <color indexed="18"/>
      <name val="Verdana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6"/>
      <color indexed="6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sz val="12"/>
      <color indexed="56"/>
      <name val="Verdana"/>
      <family val="2"/>
    </font>
    <font>
      <sz val="12"/>
      <color indexed="56"/>
      <name val="Arial"/>
      <family val="2"/>
    </font>
    <font>
      <b/>
      <sz val="12"/>
      <color indexed="62"/>
      <name val="Verdana"/>
      <family val="2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3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0" fillId="4" borderId="0" applyNumberFormat="0" applyBorder="0" applyAlignment="0" applyProtection="0"/>
    <xf numFmtId="0" fontId="24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5" fillId="22" borderId="1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4" fillId="11" borderId="10" xfId="0" applyFont="1" applyFill="1" applyBorder="1" applyAlignment="1" applyProtection="1">
      <alignment horizontal="center" wrapText="1"/>
      <protection/>
    </xf>
    <xf numFmtId="0" fontId="4" fillId="17" borderId="10" xfId="0" applyFont="1" applyFill="1" applyBorder="1" applyAlignment="1" applyProtection="1">
      <alignment horizontal="right" vertical="center" wrapText="1"/>
      <protection/>
    </xf>
    <xf numFmtId="0" fontId="4" fillId="17" borderId="11" xfId="0" applyFont="1" applyFill="1" applyBorder="1" applyAlignment="1" applyProtection="1">
      <alignment horizontal="right" vertical="center" wrapText="1"/>
      <protection/>
    </xf>
    <xf numFmtId="3" fontId="4" fillId="17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2" fillId="0" borderId="10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 applyProtection="1">
      <alignment/>
      <protection locked="0"/>
    </xf>
    <xf numFmtId="0" fontId="0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0" xfId="0" applyFill="1" applyAlignment="1">
      <alignment/>
    </xf>
    <xf numFmtId="0" fontId="5" fillId="9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14" fillId="17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4" fontId="15" fillId="17" borderId="10" xfId="41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4" fillId="17" borderId="10" xfId="0" applyFont="1" applyFill="1" applyBorder="1" applyAlignment="1" applyProtection="1">
      <alignment horizontal="left" vertical="center" wrapText="1"/>
      <protection/>
    </xf>
    <xf numFmtId="0" fontId="6" fillId="2" borderId="10" xfId="0" applyFont="1" applyFill="1" applyBorder="1" applyAlignment="1" applyProtection="1">
      <alignment horizontal="left" vertical="center" wrapText="1"/>
      <protection/>
    </xf>
    <xf numFmtId="0" fontId="4" fillId="11" borderId="12" xfId="0" applyFont="1" applyFill="1" applyBorder="1" applyAlignment="1" applyProtection="1">
      <alignment horizontal="center" vertical="center" wrapText="1"/>
      <protection/>
    </xf>
    <xf numFmtId="0" fontId="4" fillId="11" borderId="17" xfId="0" applyFont="1" applyFill="1" applyBorder="1" applyAlignment="1" applyProtection="1">
      <alignment horizontal="center" vertical="center" wrapText="1"/>
      <protection/>
    </xf>
    <xf numFmtId="0" fontId="4" fillId="11" borderId="13" xfId="0" applyFont="1" applyFill="1" applyBorder="1" applyAlignment="1" applyProtection="1">
      <alignment horizontal="center" vertical="center" wrapText="1"/>
      <protection/>
    </xf>
    <xf numFmtId="0" fontId="4" fillId="11" borderId="14" xfId="0" applyFont="1" applyFill="1" applyBorder="1" applyAlignment="1" applyProtection="1">
      <alignment horizontal="center" vertical="center" wrapText="1"/>
      <protection/>
    </xf>
    <xf numFmtId="0" fontId="4" fillId="11" borderId="16" xfId="0" applyFont="1" applyFill="1" applyBorder="1" applyAlignment="1" applyProtection="1">
      <alignment horizontal="center" vertical="center" wrapText="1"/>
      <protection/>
    </xf>
    <xf numFmtId="0" fontId="4" fillId="11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dxfs count="6">
    <dxf>
      <font>
        <color theme="0"/>
      </font>
      <fill>
        <patternFill patternType="solid">
          <fgColor indexed="65"/>
          <bgColor rgb="FFC00000"/>
        </patternFill>
      </fill>
    </dxf>
    <dxf>
      <font>
        <color theme="0"/>
      </font>
      <fill>
        <patternFill patternType="solid">
          <fgColor indexed="65"/>
          <bgColor rgb="FFC00000"/>
        </patternFill>
      </fill>
    </dxf>
    <dxf>
      <font>
        <color theme="0"/>
      </font>
      <fill>
        <patternFill patternType="solid">
          <fgColor indexed="65"/>
          <bgColor rgb="FFC00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66675</xdr:rowOff>
    </xdr:from>
    <xdr:to>
      <xdr:col>12</xdr:col>
      <xdr:colOff>200025</xdr:colOff>
      <xdr:row>3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2028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</xdr:row>
      <xdr:rowOff>0</xdr:rowOff>
    </xdr:from>
    <xdr:to>
      <xdr:col>11</xdr:col>
      <xdr:colOff>571500</xdr:colOff>
      <xdr:row>5</xdr:row>
      <xdr:rowOff>142875</xdr:rowOff>
    </xdr:to>
    <xdr:pic>
      <xdr:nvPicPr>
        <xdr:cNvPr id="1" name="Picture 1" descr="AIG Hunga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61925"/>
          <a:ext cx="1162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AJ99"/>
  <sheetViews>
    <sheetView showGridLines="0" tabSelected="1" zoomScalePageLayoutView="0" workbookViewId="0" topLeftCell="A1">
      <selection activeCell="H54" sqref="H54"/>
    </sheetView>
  </sheetViews>
  <sheetFormatPr defaultColWidth="0" defaultRowHeight="12.75" zeroHeight="1"/>
  <cols>
    <col min="1" max="1" width="4.57421875" style="0" customWidth="1"/>
    <col min="2" max="2" width="8.421875" style="0" customWidth="1"/>
    <col min="3" max="3" width="16.57421875" style="0" customWidth="1"/>
    <col min="4" max="4" width="8.28125" style="0" customWidth="1"/>
    <col min="5" max="5" width="17.140625" style="0" customWidth="1"/>
    <col min="6" max="6" width="15.28125" style="0" customWidth="1"/>
    <col min="7" max="7" width="11.57421875" style="0" customWidth="1"/>
    <col min="8" max="8" width="15.421875" style="0" customWidth="1"/>
    <col min="9" max="9" width="9.7109375" style="0" bestFit="1" customWidth="1"/>
    <col min="10" max="11" width="9.140625" style="0" customWidth="1"/>
    <col min="12" max="12" width="10.8515625" style="0" customWidth="1"/>
    <col min="13" max="13" width="5.28125" style="0" customWidth="1"/>
    <col min="14" max="14" width="9.140625" style="0" hidden="1" customWidth="1"/>
    <col min="15" max="15" width="11.28125" style="0" hidden="1" customWidth="1"/>
    <col min="16" max="16" width="7.7109375" style="0" hidden="1" customWidth="1"/>
    <col min="17" max="17" width="10.421875" style="0" hidden="1" customWidth="1"/>
    <col min="18" max="19" width="10.140625" style="0" hidden="1" customWidth="1"/>
    <col min="20" max="20" width="11.8515625" style="0" hidden="1" customWidth="1"/>
    <col min="21" max="21" width="10.140625" style="0" hidden="1" customWidth="1"/>
    <col min="22" max="23" width="9.140625" style="0" hidden="1" customWidth="1"/>
    <col min="24" max="24" width="16.7109375" style="0" hidden="1" customWidth="1"/>
    <col min="25" max="25" width="10.140625" style="0" hidden="1" customWidth="1"/>
    <col min="26" max="26" width="10.421875" style="0" hidden="1" customWidth="1"/>
    <col min="27" max="31" width="9.140625" style="0" hidden="1" customWidth="1"/>
    <col min="32" max="33" width="11.7109375" style="0" hidden="1" customWidth="1"/>
    <col min="34" max="34" width="152.421875" style="0" hidden="1" customWidth="1"/>
  </cols>
  <sheetData>
    <row r="1" spans="1:36" s="3" customFormat="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AD1"/>
      <c r="AE1"/>
      <c r="AF1"/>
      <c r="AG1"/>
      <c r="AH1"/>
      <c r="AI1"/>
      <c r="AJ1"/>
    </row>
    <row r="2" spans="1:36" s="3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AD2"/>
      <c r="AE2"/>
      <c r="AF2"/>
      <c r="AG2"/>
      <c r="AH2"/>
      <c r="AI2"/>
      <c r="AJ2"/>
    </row>
    <row r="3" spans="1:36" s="3" customFormat="1" ht="20.25">
      <c r="A3" s="8"/>
      <c r="B3" s="53" t="s">
        <v>121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8"/>
      <c r="AD3"/>
      <c r="AE3"/>
      <c r="AF3"/>
      <c r="AG3"/>
      <c r="AH3"/>
      <c r="AI3"/>
      <c r="AJ3"/>
    </row>
    <row r="4" spans="1:36" s="3" customFormat="1" ht="2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AD4"/>
      <c r="AE4"/>
      <c r="AF4"/>
      <c r="AG4"/>
      <c r="AH4"/>
      <c r="AI4"/>
      <c r="AJ4"/>
    </row>
    <row r="5" spans="1:36" s="3" customFormat="1" ht="2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8"/>
      <c r="AD5"/>
      <c r="AE5"/>
      <c r="AF5"/>
      <c r="AG5"/>
      <c r="AH5"/>
      <c r="AI5"/>
      <c r="AJ5"/>
    </row>
    <row r="6" spans="1:36" s="3" customFormat="1" ht="12.75" customHeight="1">
      <c r="A6" s="8"/>
      <c r="B6" s="43" t="s">
        <v>122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8"/>
      <c r="AD6"/>
      <c r="AE6"/>
      <c r="AF6"/>
      <c r="AG6"/>
      <c r="AH6"/>
      <c r="AI6"/>
      <c r="AJ6"/>
    </row>
    <row r="7" spans="1:36" s="3" customFormat="1" ht="12.75">
      <c r="A7" s="8"/>
      <c r="B7" s="43" t="s">
        <v>113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8"/>
      <c r="AD7"/>
      <c r="AE7"/>
      <c r="AF7"/>
      <c r="AG7"/>
      <c r="AH7"/>
      <c r="AI7"/>
      <c r="AJ7"/>
    </row>
    <row r="8" spans="1:36" s="3" customFormat="1" ht="12.75">
      <c r="A8" s="8"/>
      <c r="B8" s="43" t="s">
        <v>114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8"/>
      <c r="AD8"/>
      <c r="AE8"/>
      <c r="AF8"/>
      <c r="AG8"/>
      <c r="AH8"/>
      <c r="AI8"/>
      <c r="AJ8"/>
    </row>
    <row r="9" spans="1:36" s="3" customFormat="1" ht="12.75">
      <c r="A9" s="8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8"/>
      <c r="AD9"/>
      <c r="AE9"/>
      <c r="AF9"/>
      <c r="AG9"/>
      <c r="AH9"/>
      <c r="AI9"/>
      <c r="AJ9"/>
    </row>
    <row r="10" spans="1:13" ht="15">
      <c r="A10" s="1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0"/>
    </row>
    <row r="11" spans="1:13" ht="15">
      <c r="A11" s="10"/>
      <c r="B11" s="60" t="s">
        <v>84</v>
      </c>
      <c r="C11" s="60"/>
      <c r="D11" s="61"/>
      <c r="E11" s="57"/>
      <c r="F11" s="57"/>
      <c r="G11" s="57"/>
      <c r="H11" s="57"/>
      <c r="I11" s="57"/>
      <c r="J11" s="57"/>
      <c r="K11" s="57"/>
      <c r="L11" s="12" t="str">
        <f>AC68</f>
        <v>*</v>
      </c>
      <c r="M11" s="10"/>
    </row>
    <row r="12" spans="1:13" ht="29.25" customHeight="1">
      <c r="A12" s="10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10"/>
    </row>
    <row r="13" spans="1:13" ht="15">
      <c r="A13" s="10"/>
      <c r="B13" s="60" t="s">
        <v>85</v>
      </c>
      <c r="C13" s="60"/>
      <c r="D13" s="61"/>
      <c r="E13" s="57"/>
      <c r="F13" s="57"/>
      <c r="G13" s="57"/>
      <c r="H13" s="57"/>
      <c r="I13" s="57"/>
      <c r="J13" s="57"/>
      <c r="K13" s="57"/>
      <c r="L13" s="12" t="str">
        <f>AD68</f>
        <v>*</v>
      </c>
      <c r="M13" s="10"/>
    </row>
    <row r="14" spans="1:13" ht="28.5" customHeight="1">
      <c r="A14" s="10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0"/>
    </row>
    <row r="15" spans="1:13" ht="15">
      <c r="A15" s="10"/>
      <c r="B15" s="60" t="s">
        <v>9</v>
      </c>
      <c r="C15" s="60"/>
      <c r="D15" s="61"/>
      <c r="E15" s="54" t="s">
        <v>81</v>
      </c>
      <c r="F15" s="55"/>
      <c r="G15" s="56"/>
      <c r="H15" s="12" t="str">
        <f>S69</f>
        <v>*</v>
      </c>
      <c r="I15" s="13"/>
      <c r="J15" s="13"/>
      <c r="K15" s="13"/>
      <c r="L15" s="13"/>
      <c r="M15" s="10"/>
    </row>
    <row r="16" spans="1:13" ht="33.75" customHeight="1">
      <c r="A16" s="10"/>
      <c r="B16" s="51">
        <f>S68</f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10"/>
    </row>
    <row r="17" spans="1:13" ht="15">
      <c r="A17" s="10"/>
      <c r="B17" s="60" t="s">
        <v>21</v>
      </c>
      <c r="C17" s="60"/>
      <c r="D17" s="61"/>
      <c r="E17" s="26">
        <v>2009</v>
      </c>
      <c r="F17" s="27" t="s">
        <v>65</v>
      </c>
      <c r="G17" s="26">
        <v>1</v>
      </c>
      <c r="H17" s="14" t="str">
        <f>Z69</f>
        <v>Holnaptól lehet legkorábban!</v>
      </c>
      <c r="I17" s="10"/>
      <c r="J17" s="13"/>
      <c r="K17" s="13"/>
      <c r="L17" s="15"/>
      <c r="M17" s="10"/>
    </row>
    <row r="18" spans="1:13" ht="30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8.75" customHeight="1">
      <c r="A19" s="10"/>
      <c r="B19" s="60" t="s">
        <v>22</v>
      </c>
      <c r="C19" s="60"/>
      <c r="D19" s="60"/>
      <c r="E19" s="13" t="s">
        <v>23</v>
      </c>
      <c r="F19" s="26">
        <v>0</v>
      </c>
      <c r="G19" s="13" t="s">
        <v>24</v>
      </c>
      <c r="H19" s="26">
        <v>0</v>
      </c>
      <c r="I19" s="12" t="str">
        <f>AB68</f>
        <v>*</v>
      </c>
      <c r="J19" s="10"/>
      <c r="K19" s="10"/>
      <c r="L19" s="10"/>
      <c r="M19" s="10"/>
    </row>
    <row r="20" spans="1:13" ht="24.75" customHeight="1">
      <c r="A20" s="10"/>
      <c r="B20" s="66">
        <f>AB69</f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10"/>
    </row>
    <row r="21" spans="1:13" ht="15">
      <c r="A21" s="10"/>
      <c r="B21" s="60" t="s">
        <v>25</v>
      </c>
      <c r="C21" s="60"/>
      <c r="D21" s="61"/>
      <c r="E21" s="67" t="s">
        <v>81</v>
      </c>
      <c r="F21" s="68"/>
      <c r="G21" s="12" t="str">
        <f>V88</f>
        <v>*</v>
      </c>
      <c r="H21" s="11"/>
      <c r="I21" s="16"/>
      <c r="J21" s="10"/>
      <c r="K21" s="10"/>
      <c r="L21" s="10"/>
      <c r="M21" s="10"/>
    </row>
    <row r="22" spans="1:13" ht="18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.75" customHeight="1">
      <c r="A24" s="10"/>
      <c r="B24" s="10"/>
      <c r="C24" s="10"/>
      <c r="D24" s="71" t="s">
        <v>10</v>
      </c>
      <c r="E24" s="72"/>
      <c r="F24" s="73"/>
      <c r="G24" s="65" t="s">
        <v>11</v>
      </c>
      <c r="H24" s="65"/>
      <c r="I24" s="65"/>
      <c r="J24" s="10"/>
      <c r="K24" s="10"/>
      <c r="L24" s="10"/>
      <c r="M24" s="17"/>
    </row>
    <row r="25" spans="1:13" ht="12.75">
      <c r="A25" s="10"/>
      <c r="B25" s="10"/>
      <c r="C25" s="10"/>
      <c r="D25" s="74"/>
      <c r="E25" s="75"/>
      <c r="F25" s="76"/>
      <c r="G25" s="18" t="s">
        <v>12</v>
      </c>
      <c r="H25" s="18" t="s">
        <v>14</v>
      </c>
      <c r="I25" s="18" t="s">
        <v>13</v>
      </c>
      <c r="J25" s="10"/>
      <c r="K25" s="10"/>
      <c r="L25" s="10"/>
      <c r="M25" s="17"/>
    </row>
    <row r="26" spans="1:13" ht="12.75">
      <c r="A26" s="10"/>
      <c r="B26" s="10"/>
      <c r="C26" s="10"/>
      <c r="D26" s="69" t="s">
        <v>15</v>
      </c>
      <c r="E26" s="69"/>
      <c r="F26" s="69"/>
      <c r="G26" s="19" t="s">
        <v>0</v>
      </c>
      <c r="H26" s="19" t="s">
        <v>1</v>
      </c>
      <c r="I26" s="19" t="s">
        <v>2</v>
      </c>
      <c r="J26" s="10"/>
      <c r="K26" s="10"/>
      <c r="L26" s="10"/>
      <c r="M26" s="17"/>
    </row>
    <row r="27" spans="1:13" ht="12.75">
      <c r="A27" s="10"/>
      <c r="B27" s="10"/>
      <c r="C27" s="10"/>
      <c r="D27" s="69" t="s">
        <v>16</v>
      </c>
      <c r="E27" s="69"/>
      <c r="F27" s="69"/>
      <c r="G27" s="19" t="s">
        <v>3</v>
      </c>
      <c r="H27" s="19" t="s">
        <v>3</v>
      </c>
      <c r="I27" s="19" t="s">
        <v>3</v>
      </c>
      <c r="J27" s="10"/>
      <c r="K27" s="10"/>
      <c r="L27" s="10"/>
      <c r="M27" s="17"/>
    </row>
    <row r="28" spans="1:13" ht="12.75">
      <c r="A28" s="10"/>
      <c r="B28" s="10"/>
      <c r="C28" s="10"/>
      <c r="D28" s="69" t="s">
        <v>120</v>
      </c>
      <c r="E28" s="69"/>
      <c r="F28" s="69"/>
      <c r="G28" s="20" t="s">
        <v>3</v>
      </c>
      <c r="H28" s="20" t="s">
        <v>4</v>
      </c>
      <c r="I28" s="20" t="s">
        <v>5</v>
      </c>
      <c r="J28" s="10"/>
      <c r="K28" s="10"/>
      <c r="L28" s="10"/>
      <c r="M28" s="17"/>
    </row>
    <row r="29" spans="1:13" ht="12.75">
      <c r="A29" s="10"/>
      <c r="B29" s="10"/>
      <c r="C29" s="10"/>
      <c r="D29" s="69" t="s">
        <v>18</v>
      </c>
      <c r="E29" s="69"/>
      <c r="F29" s="69"/>
      <c r="G29" s="19" t="s">
        <v>3</v>
      </c>
      <c r="H29" s="19" t="s">
        <v>3</v>
      </c>
      <c r="I29" s="19" t="s">
        <v>3</v>
      </c>
      <c r="J29" s="10"/>
      <c r="K29" s="10"/>
      <c r="L29" s="10"/>
      <c r="M29" s="17"/>
    </row>
    <row r="30" spans="1:13" ht="12.75">
      <c r="A30" s="10"/>
      <c r="B30" s="10"/>
      <c r="C30" s="10"/>
      <c r="D30" s="69" t="s">
        <v>19</v>
      </c>
      <c r="E30" s="69"/>
      <c r="F30" s="69"/>
      <c r="G30" s="19" t="s">
        <v>3</v>
      </c>
      <c r="H30" s="19" t="s">
        <v>3</v>
      </c>
      <c r="I30" s="19" t="s">
        <v>3</v>
      </c>
      <c r="J30" s="10"/>
      <c r="K30" s="10"/>
      <c r="L30" s="10"/>
      <c r="M30" s="17"/>
    </row>
    <row r="31" spans="1:13" ht="12.75" customHeight="1">
      <c r="A31" s="10"/>
      <c r="B31" s="10"/>
      <c r="C31" s="10"/>
      <c r="D31" s="69" t="s">
        <v>17</v>
      </c>
      <c r="E31" s="69"/>
      <c r="F31" s="69"/>
      <c r="G31" s="19" t="s">
        <v>6</v>
      </c>
      <c r="H31" s="19" t="s">
        <v>7</v>
      </c>
      <c r="I31" s="19" t="s">
        <v>8</v>
      </c>
      <c r="J31" s="10"/>
      <c r="K31" s="10"/>
      <c r="L31" s="10"/>
      <c r="M31" s="17"/>
    </row>
    <row r="32" spans="1:13" ht="29.25" customHeight="1">
      <c r="A32" s="10"/>
      <c r="B32" s="10"/>
      <c r="C32" s="10"/>
      <c r="D32" s="69" t="s">
        <v>86</v>
      </c>
      <c r="E32" s="69"/>
      <c r="F32" s="69"/>
      <c r="G32" s="21">
        <v>1000</v>
      </c>
      <c r="H32" s="21">
        <v>3000</v>
      </c>
      <c r="I32" s="21">
        <v>5000</v>
      </c>
      <c r="J32" s="10"/>
      <c r="K32" s="10"/>
      <c r="L32" s="10"/>
      <c r="M32" s="17"/>
    </row>
    <row r="33" spans="1:13" ht="12.75" customHeight="1">
      <c r="A33" s="10"/>
      <c r="B33" s="10"/>
      <c r="C33" s="10"/>
      <c r="D33" s="69" t="s">
        <v>20</v>
      </c>
      <c r="E33" s="69"/>
      <c r="F33" s="69"/>
      <c r="G33" s="21">
        <v>150000</v>
      </c>
      <c r="H33" s="21">
        <v>300000</v>
      </c>
      <c r="I33" s="21">
        <v>500000</v>
      </c>
      <c r="J33" s="10"/>
      <c r="K33" s="10"/>
      <c r="L33" s="10"/>
      <c r="M33" s="17"/>
    </row>
    <row r="34" spans="1:13" ht="12.75">
      <c r="A34" s="10"/>
      <c r="B34" s="10"/>
      <c r="C34" s="10"/>
      <c r="D34" s="70"/>
      <c r="E34" s="70"/>
      <c r="F34" s="70"/>
      <c r="G34" s="63" t="s">
        <v>30</v>
      </c>
      <c r="H34" s="63"/>
      <c r="I34" s="63"/>
      <c r="J34" s="10"/>
      <c r="K34" s="10"/>
      <c r="L34" s="10"/>
      <c r="M34" s="17"/>
    </row>
    <row r="35" spans="1:13" ht="12.75" customHeight="1">
      <c r="A35" s="10"/>
      <c r="B35" s="10"/>
      <c r="C35" s="10"/>
      <c r="D35" s="70" t="s">
        <v>28</v>
      </c>
      <c r="E35" s="70"/>
      <c r="F35" s="70"/>
      <c r="G35" s="22">
        <v>2340</v>
      </c>
      <c r="H35" s="22">
        <v>6190</v>
      </c>
      <c r="I35" s="22">
        <v>10320</v>
      </c>
      <c r="J35" s="10"/>
      <c r="K35" s="10"/>
      <c r="L35" s="10"/>
      <c r="M35" s="17"/>
    </row>
    <row r="36" spans="1:13" ht="12.75" customHeight="1">
      <c r="A36" s="10"/>
      <c r="B36" s="10"/>
      <c r="C36" s="10"/>
      <c r="D36" s="70" t="s">
        <v>29</v>
      </c>
      <c r="E36" s="70"/>
      <c r="F36" s="70"/>
      <c r="G36" s="22">
        <v>4320</v>
      </c>
      <c r="H36" s="22">
        <v>11450</v>
      </c>
      <c r="I36" s="22">
        <v>19080</v>
      </c>
      <c r="J36" s="10"/>
      <c r="K36" s="10"/>
      <c r="L36" s="10"/>
      <c r="M36" s="17"/>
    </row>
    <row r="37" spans="1:13" ht="12.75" customHeight="1">
      <c r="A37" s="10"/>
      <c r="B37" s="10"/>
      <c r="C37" s="10"/>
      <c r="D37" s="70" t="s">
        <v>26</v>
      </c>
      <c r="E37" s="70"/>
      <c r="F37" s="70"/>
      <c r="G37" s="64" t="s">
        <v>27</v>
      </c>
      <c r="H37" s="64"/>
      <c r="I37" s="64"/>
      <c r="J37" s="10"/>
      <c r="K37" s="10"/>
      <c r="L37" s="10"/>
      <c r="M37" s="17"/>
    </row>
    <row r="38" spans="1:13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0"/>
      <c r="B40" s="47" t="s">
        <v>31</v>
      </c>
      <c r="C40" s="47"/>
      <c r="D40" s="47"/>
      <c r="E40" s="47"/>
      <c r="F40" s="49">
        <f>$U$90</f>
      </c>
      <c r="G40" s="49"/>
      <c r="H40" s="49"/>
      <c r="I40" s="49"/>
      <c r="J40" s="49"/>
      <c r="K40" s="49"/>
      <c r="L40" s="10"/>
      <c r="M40" s="10"/>
    </row>
    <row r="41" spans="1:13" ht="36" customHeight="1">
      <c r="A41" s="10"/>
      <c r="B41" s="51">
        <f>V91</f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10"/>
    </row>
    <row r="42" spans="1:13" ht="12.75">
      <c r="A42" s="10"/>
      <c r="B42" s="23"/>
      <c r="C42" s="23"/>
      <c r="D42" s="23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8">
      <c r="A43" s="10"/>
      <c r="B43" s="62" t="s">
        <v>32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10"/>
    </row>
    <row r="44" spans="1:13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10"/>
      <c r="B45" s="48" t="s">
        <v>33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10"/>
    </row>
    <row r="46" spans="1:13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 customHeight="1">
      <c r="A47" s="10"/>
      <c r="B47" s="42" t="s">
        <v>115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0"/>
    </row>
    <row r="48" spans="1:13" ht="12.75">
      <c r="A48" s="10"/>
      <c r="B48" s="42" t="s">
        <v>123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0"/>
    </row>
    <row r="49" spans="1:13" ht="12.75" customHeight="1">
      <c r="A49" s="10"/>
      <c r="B49" s="42" t="s">
        <v>116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10"/>
    </row>
    <row r="50" spans="1:13" ht="12.75" customHeight="1">
      <c r="A50" s="10"/>
      <c r="B50" s="42" t="s">
        <v>117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10"/>
    </row>
    <row r="51" spans="1:13" ht="12.75" customHeight="1">
      <c r="A51" s="10"/>
      <c r="B51" s="42" t="s">
        <v>118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10"/>
    </row>
    <row r="52" spans="1:13" ht="12.75" customHeight="1">
      <c r="A52" s="10"/>
      <c r="B52" s="42" t="s">
        <v>119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10"/>
    </row>
    <row r="53" spans="1:13" ht="12.75">
      <c r="A53" s="1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10"/>
    </row>
    <row r="54" spans="1:13" ht="12.75">
      <c r="A54" s="10"/>
      <c r="B54" s="24"/>
      <c r="C54" s="24"/>
      <c r="D54" s="24"/>
      <c r="E54" s="10"/>
      <c r="F54" s="24"/>
      <c r="G54" s="24"/>
      <c r="H54" s="24"/>
      <c r="I54" s="24"/>
      <c r="J54" s="24"/>
      <c r="K54" s="24"/>
      <c r="L54" s="10"/>
      <c r="M54" s="10"/>
    </row>
    <row r="55" spans="1:13" ht="12.75">
      <c r="A55" s="10"/>
      <c r="B55" s="24" t="s">
        <v>35</v>
      </c>
      <c r="C55" s="50">
        <f ca="1">TODAY()</f>
        <v>40093</v>
      </c>
      <c r="D55" s="50"/>
      <c r="E55" s="24"/>
      <c r="F55" s="24"/>
      <c r="G55" s="24"/>
      <c r="H55" s="24"/>
      <c r="I55" s="24"/>
      <c r="J55" s="24"/>
      <c r="K55" s="24"/>
      <c r="L55" s="10"/>
      <c r="M55" s="10"/>
    </row>
    <row r="56" spans="1:13" ht="12.75">
      <c r="A56" s="10"/>
      <c r="B56" s="25"/>
      <c r="C56" s="25"/>
      <c r="D56" s="25"/>
      <c r="E56" s="24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10"/>
      <c r="B57" s="24"/>
      <c r="C57" s="24"/>
      <c r="D57" s="24"/>
      <c r="E57" s="24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10"/>
      <c r="B58" s="10"/>
      <c r="C58" s="10"/>
      <c r="D58" s="10"/>
      <c r="E58" s="10"/>
      <c r="F58" s="10"/>
      <c r="G58" s="10"/>
      <c r="H58" s="45"/>
      <c r="I58" s="45"/>
      <c r="J58" s="45"/>
      <c r="K58" s="45"/>
      <c r="L58" s="10"/>
      <c r="M58" s="10"/>
    </row>
    <row r="59" spans="1:13" ht="12.75">
      <c r="A59" s="10"/>
      <c r="B59" s="10"/>
      <c r="C59" s="10"/>
      <c r="D59" s="10"/>
      <c r="E59" s="10"/>
      <c r="F59" s="10"/>
      <c r="G59" s="10"/>
      <c r="H59" s="46" t="s">
        <v>34</v>
      </c>
      <c r="I59" s="46"/>
      <c r="J59" s="46"/>
      <c r="K59" s="46"/>
      <c r="L59" s="10"/>
      <c r="M59" s="10"/>
    </row>
    <row r="60" spans="1:13" ht="12.75">
      <c r="A60" s="10"/>
      <c r="B60" s="24"/>
      <c r="C60" s="24"/>
      <c r="D60" s="24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 s="10"/>
      <c r="B62" s="24"/>
      <c r="C62" s="24"/>
      <c r="D62" s="24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3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Q66" s="4" t="s">
        <v>51</v>
      </c>
      <c r="R66" s="4" t="s">
        <v>70</v>
      </c>
      <c r="S66" s="4" t="s">
        <v>69</v>
      </c>
      <c r="T66" s="4" t="s">
        <v>52</v>
      </c>
      <c r="U66" s="4" t="s">
        <v>53</v>
      </c>
      <c r="V66" s="4" t="s">
        <v>54</v>
      </c>
      <c r="W66" s="4" t="s">
        <v>55</v>
      </c>
      <c r="X66" s="4"/>
      <c r="Y66" s="4" t="s">
        <v>56</v>
      </c>
      <c r="Z66" s="4" t="s">
        <v>69</v>
      </c>
      <c r="AA66" s="4" t="s">
        <v>71</v>
      </c>
      <c r="AB66" s="4" t="s">
        <v>69</v>
      </c>
      <c r="AC66" s="4" t="s">
        <v>82</v>
      </c>
      <c r="AD66" s="7" t="s">
        <v>83</v>
      </c>
      <c r="AE66" s="3"/>
      <c r="AF66" s="7" t="s">
        <v>90</v>
      </c>
      <c r="AG66" s="7" t="s">
        <v>93</v>
      </c>
      <c r="AH66" s="7" t="s">
        <v>91</v>
      </c>
    </row>
    <row r="67" spans="1:3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Q67" s="5" t="s">
        <v>81</v>
      </c>
      <c r="R67" s="3">
        <v>2</v>
      </c>
      <c r="S67" s="3">
        <f>VLOOKUP($E$15,Q67:R82,2,0)</f>
        <v>2</v>
      </c>
      <c r="T67" s="6">
        <f ca="1">TODAY()+1</f>
        <v>40094</v>
      </c>
      <c r="U67" s="6">
        <f ca="1">TODAY()+365</f>
        <v>40458</v>
      </c>
      <c r="V67" s="3">
        <v>2009</v>
      </c>
      <c r="W67" s="5" t="s">
        <v>57</v>
      </c>
      <c r="X67" s="5">
        <v>1</v>
      </c>
      <c r="Y67" s="3">
        <v>1</v>
      </c>
      <c r="Z67" s="6">
        <f>DATE($E$17,VLOOKUP(F17,W67:X78,2,0),G17)</f>
        <v>40057</v>
      </c>
      <c r="AA67" s="3">
        <f>$F$19+$H$19</f>
        <v>0</v>
      </c>
      <c r="AB67" s="3">
        <f>IF($AA$67&gt;2,1,0)</f>
        <v>0</v>
      </c>
      <c r="AC67" s="3">
        <f>IF(LEN($E$11)&gt;1,1,0)</f>
        <v>0</v>
      </c>
      <c r="AD67" s="3">
        <f>IF(LEN($E$13)&gt;1,1,0)</f>
        <v>0</v>
      </c>
      <c r="AE67" s="3"/>
      <c r="AF67">
        <v>0</v>
      </c>
      <c r="AG67" s="28" t="s">
        <v>51</v>
      </c>
      <c r="AH67" s="28" t="s">
        <v>92</v>
      </c>
    </row>
    <row r="68" spans="1:3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Q68" s="3" t="s">
        <v>40</v>
      </c>
      <c r="R68" s="3">
        <v>0</v>
      </c>
      <c r="S68" s="32">
        <f>IF($S$67=0,$AH$67,"")</f>
      </c>
      <c r="T68" s="3"/>
      <c r="U68" s="3"/>
      <c r="V68" s="3">
        <v>2010</v>
      </c>
      <c r="W68" s="5" t="s">
        <v>58</v>
      </c>
      <c r="X68" s="5">
        <v>2</v>
      </c>
      <c r="Y68" s="3">
        <v>2</v>
      </c>
      <c r="Z68" s="3">
        <f ca="1">IF(TODAY()&lt;$Z$67,1,0)</f>
        <v>0</v>
      </c>
      <c r="AA68" s="3"/>
      <c r="AB68" s="32" t="str">
        <f>IF($AA$67=0,"*","")</f>
        <v>*</v>
      </c>
      <c r="AC68" s="32" t="str">
        <f>IF(AC67,"","*")</f>
        <v>*</v>
      </c>
      <c r="AD68" s="32" t="str">
        <f>IF(AD67,"","*")</f>
        <v>*</v>
      </c>
      <c r="AE68" s="3"/>
      <c r="AG68" s="28" t="s">
        <v>94</v>
      </c>
      <c r="AH68" t="s">
        <v>95</v>
      </c>
    </row>
    <row r="69" spans="1:3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Q69" s="3" t="s">
        <v>36</v>
      </c>
      <c r="R69" s="3">
        <v>0</v>
      </c>
      <c r="S69" s="32" t="str">
        <f>IF($S$67=2,"*","")</f>
        <v>*</v>
      </c>
      <c r="T69" s="3"/>
      <c r="U69" s="3"/>
      <c r="V69" s="3">
        <v>2011</v>
      </c>
      <c r="W69" s="5" t="s">
        <v>59</v>
      </c>
      <c r="X69" s="5">
        <v>3</v>
      </c>
      <c r="Y69" s="3">
        <v>3</v>
      </c>
      <c r="Z69" s="3" t="str">
        <f>IF($Z$68,"",$AH$68)</f>
        <v>Holnaptól lehet legkorábban!</v>
      </c>
      <c r="AA69" s="3"/>
      <c r="AB69" s="31">
        <f>IF(AB67,"",IF($AA$67=0,"",$AH$69))</f>
      </c>
      <c r="AC69" s="3"/>
      <c r="AD69" s="3"/>
      <c r="AE69" s="3"/>
      <c r="AG69" s="28" t="s">
        <v>97</v>
      </c>
      <c r="AH69" t="s">
        <v>96</v>
      </c>
    </row>
    <row r="70" spans="1:34" ht="12.75" hidden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Q70" s="3" t="s">
        <v>37</v>
      </c>
      <c r="R70" s="3">
        <v>0</v>
      </c>
      <c r="S70" s="3"/>
      <c r="T70" s="3"/>
      <c r="U70" s="3"/>
      <c r="V70" s="3">
        <v>2012</v>
      </c>
      <c r="W70" s="5" t="s">
        <v>60</v>
      </c>
      <c r="X70" s="5">
        <v>4</v>
      </c>
      <c r="Y70" s="3">
        <v>4</v>
      </c>
      <c r="Z70" s="3"/>
      <c r="AA70" s="3"/>
      <c r="AB70" s="32"/>
      <c r="AC70" s="3"/>
      <c r="AD70" s="3"/>
      <c r="AE70" s="3"/>
      <c r="AG70" s="28" t="s">
        <v>101</v>
      </c>
      <c r="AH70" t="s">
        <v>102</v>
      </c>
    </row>
    <row r="71" spans="1:34" ht="12.75" hidden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Q71" s="3" t="s">
        <v>41</v>
      </c>
      <c r="R71" s="3">
        <v>0</v>
      </c>
      <c r="S71" s="3"/>
      <c r="T71" s="3"/>
      <c r="U71" s="3"/>
      <c r="V71" s="3"/>
      <c r="W71" s="5" t="s">
        <v>61</v>
      </c>
      <c r="X71" s="5">
        <v>5</v>
      </c>
      <c r="Y71" s="3">
        <v>5</v>
      </c>
      <c r="Z71" s="3"/>
      <c r="AA71" s="3"/>
      <c r="AB71" s="3"/>
      <c r="AC71" s="3"/>
      <c r="AD71" s="3"/>
      <c r="AE71" s="3"/>
      <c r="AG71" s="28" t="s">
        <v>106</v>
      </c>
      <c r="AH71" t="s">
        <v>105</v>
      </c>
    </row>
    <row r="72" spans="1:34" ht="12.75" hidden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Q72" s="3" t="s">
        <v>42</v>
      </c>
      <c r="R72" s="3">
        <v>0</v>
      </c>
      <c r="S72" s="3"/>
      <c r="T72" s="3"/>
      <c r="U72" s="3"/>
      <c r="V72" s="3"/>
      <c r="W72" s="5" t="s">
        <v>62</v>
      </c>
      <c r="X72" s="5">
        <v>6</v>
      </c>
      <c r="Y72" s="3">
        <v>6</v>
      </c>
      <c r="Z72" s="3"/>
      <c r="AA72" s="3"/>
      <c r="AB72" s="3"/>
      <c r="AC72" s="3"/>
      <c r="AD72" s="3"/>
      <c r="AE72" s="3"/>
      <c r="AG72" s="28" t="s">
        <v>107</v>
      </c>
      <c r="AH72" s="28" t="s">
        <v>108</v>
      </c>
    </row>
    <row r="73" spans="1:34" ht="12.75" hidden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Q73" s="3" t="s">
        <v>38</v>
      </c>
      <c r="R73" s="3">
        <v>0</v>
      </c>
      <c r="S73" s="3"/>
      <c r="T73" s="3"/>
      <c r="U73" s="3"/>
      <c r="V73" s="3"/>
      <c r="W73" s="5" t="s">
        <v>63</v>
      </c>
      <c r="X73" s="5">
        <v>7</v>
      </c>
      <c r="Y73" s="3">
        <v>7</v>
      </c>
      <c r="Z73" s="3"/>
      <c r="AA73" s="3"/>
      <c r="AB73" s="3"/>
      <c r="AC73" s="3"/>
      <c r="AD73" s="3"/>
      <c r="AE73" s="3"/>
      <c r="AG73" s="28" t="s">
        <v>109</v>
      </c>
      <c r="AH73" s="28" t="s">
        <v>110</v>
      </c>
    </row>
    <row r="74" spans="1:31" ht="12.75" hidden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Q74" s="3" t="s">
        <v>39</v>
      </c>
      <c r="R74" s="3">
        <v>0</v>
      </c>
      <c r="S74" s="3"/>
      <c r="T74" s="3"/>
      <c r="U74" s="3"/>
      <c r="V74" s="3"/>
      <c r="W74" s="5" t="s">
        <v>64</v>
      </c>
      <c r="X74" s="5">
        <v>8</v>
      </c>
      <c r="Y74" s="3">
        <v>8</v>
      </c>
      <c r="Z74" s="3"/>
      <c r="AA74" s="3"/>
      <c r="AB74" s="3"/>
      <c r="AC74" s="3"/>
      <c r="AD74" s="3"/>
      <c r="AE74" s="3"/>
    </row>
    <row r="75" spans="1:31" ht="12.75" hidden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Q75" s="3" t="s">
        <v>43</v>
      </c>
      <c r="R75" s="3">
        <v>0</v>
      </c>
      <c r="S75" s="5"/>
      <c r="T75" s="3"/>
      <c r="U75" s="3"/>
      <c r="V75" s="3"/>
      <c r="W75" s="5" t="s">
        <v>65</v>
      </c>
      <c r="X75" s="5">
        <v>9</v>
      </c>
      <c r="Y75" s="3">
        <v>9</v>
      </c>
      <c r="Z75" s="3"/>
      <c r="AA75" s="3"/>
      <c r="AB75" s="3"/>
      <c r="AC75" s="3"/>
      <c r="AD75" s="3"/>
      <c r="AE75" s="3"/>
    </row>
    <row r="76" spans="1:31" ht="12.75" hidden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Q76" s="3" t="s">
        <v>44</v>
      </c>
      <c r="R76" s="5">
        <v>0</v>
      </c>
      <c r="S76" s="3"/>
      <c r="T76" s="3"/>
      <c r="U76" s="3"/>
      <c r="V76" s="3"/>
      <c r="W76" s="5" t="s">
        <v>66</v>
      </c>
      <c r="X76" s="5">
        <v>10</v>
      </c>
      <c r="Y76" s="3">
        <v>10</v>
      </c>
      <c r="Z76" s="3"/>
      <c r="AA76" s="3"/>
      <c r="AB76" s="3"/>
      <c r="AC76" s="3"/>
      <c r="AD76" s="3"/>
      <c r="AE76" s="3"/>
    </row>
    <row r="77" spans="1:25" ht="12.75" hidden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Q77" t="s">
        <v>45</v>
      </c>
      <c r="R77">
        <v>0</v>
      </c>
      <c r="W77" s="1" t="s">
        <v>67</v>
      </c>
      <c r="X77" s="1">
        <v>11</v>
      </c>
      <c r="Y77">
        <v>11</v>
      </c>
    </row>
    <row r="78" spans="1:25" ht="12.75" hidden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Q78" t="s">
        <v>46</v>
      </c>
      <c r="R78">
        <v>1</v>
      </c>
      <c r="W78" s="1" t="s">
        <v>68</v>
      </c>
      <c r="X78" s="1">
        <v>12</v>
      </c>
      <c r="Y78">
        <v>12</v>
      </c>
    </row>
    <row r="79" spans="1:25" ht="12.75" hidden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Q79" t="s">
        <v>47</v>
      </c>
      <c r="R79">
        <v>1</v>
      </c>
      <c r="Y79">
        <v>13</v>
      </c>
    </row>
    <row r="80" spans="1:25" ht="12.75" hidden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Q80" t="s">
        <v>48</v>
      </c>
      <c r="R80">
        <v>1</v>
      </c>
      <c r="Y80">
        <v>14</v>
      </c>
    </row>
    <row r="81" spans="1:25" ht="12.75" hidden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Q81" t="s">
        <v>49</v>
      </c>
      <c r="R81">
        <v>1</v>
      </c>
      <c r="Y81">
        <v>15</v>
      </c>
    </row>
    <row r="82" spans="1:25" ht="12.75" hidden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Q82" t="s">
        <v>50</v>
      </c>
      <c r="R82">
        <v>1</v>
      </c>
      <c r="Y82">
        <v>16</v>
      </c>
    </row>
    <row r="83" spans="1:25" ht="12.75" hidden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Y83">
        <v>17</v>
      </c>
    </row>
    <row r="84" spans="1:25" ht="12.75" hidden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Y84">
        <v>18</v>
      </c>
    </row>
    <row r="85" spans="1:25" ht="12.75" hidden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Y85">
        <v>19</v>
      </c>
    </row>
    <row r="86" spans="1:25" ht="12.75" hidden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Q86" s="2" t="s">
        <v>72</v>
      </c>
      <c r="T86" s="2" t="s">
        <v>76</v>
      </c>
      <c r="V86" s="1" t="s">
        <v>69</v>
      </c>
      <c r="W86" s="1" t="s">
        <v>80</v>
      </c>
      <c r="Y86">
        <v>20</v>
      </c>
    </row>
    <row r="87" spans="1:25" ht="12.75" hidden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Q87" t="str">
        <f>Q67</f>
        <v>Kérem, válasszon!</v>
      </c>
      <c r="R87">
        <v>0</v>
      </c>
      <c r="S87" s="1"/>
      <c r="T87" s="1" t="s">
        <v>79</v>
      </c>
      <c r="U87">
        <f>VLOOKUP(E21,$Q$87:$S$90,3,FALSE)</f>
        <v>0</v>
      </c>
      <c r="V87">
        <f>VLOOKUP(E21,$Q$87:$S$90,2,FALSE)</f>
        <v>0</v>
      </c>
      <c r="W87" s="35">
        <f>IF(AND(S67=1,Z68=1,AB67=1,V87&gt;0,V90=1),1,0)</f>
        <v>0</v>
      </c>
      <c r="X87" s="36" t="s">
        <v>111</v>
      </c>
      <c r="Y87">
        <v>21</v>
      </c>
    </row>
    <row r="88" spans="1:25" ht="12.75" hidden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Q88" s="1" t="s">
        <v>73</v>
      </c>
      <c r="R88">
        <v>1</v>
      </c>
      <c r="S88">
        <f>G35*$F$19+G36*$H$19</f>
        <v>0</v>
      </c>
      <c r="T88" s="1" t="s">
        <v>77</v>
      </c>
      <c r="U88">
        <v>50000</v>
      </c>
      <c r="V88" s="33" t="str">
        <f>IF($V$87=0,"*","")</f>
        <v>*</v>
      </c>
      <c r="W88" s="37">
        <f>IF(AND(S67=1,Z68=1,AB67=1,V87&gt;0,V90=1,AC67=1,AD67=1),1,0)</f>
        <v>0</v>
      </c>
      <c r="X88" s="38" t="s">
        <v>112</v>
      </c>
      <c r="Y88">
        <v>22</v>
      </c>
    </row>
    <row r="89" spans="1:25" ht="12.75" hidden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Q89" s="1" t="s">
        <v>74</v>
      </c>
      <c r="R89">
        <v>2</v>
      </c>
      <c r="S89">
        <f>H35*$F$19+H36*$H$19</f>
        <v>0</v>
      </c>
      <c r="T89" s="28" t="s">
        <v>103</v>
      </c>
      <c r="U89">
        <v>150000</v>
      </c>
      <c r="V89" s="28" t="s">
        <v>104</v>
      </c>
      <c r="Y89">
        <v>23</v>
      </c>
    </row>
    <row r="90" spans="1:25" ht="12.75" hidden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Q90" s="1" t="s">
        <v>75</v>
      </c>
      <c r="R90">
        <v>3</v>
      </c>
      <c r="S90">
        <f>I35*$F$19+I36*$H$19</f>
        <v>0</v>
      </c>
      <c r="T90" s="1" t="s">
        <v>78</v>
      </c>
      <c r="U90" s="34">
        <f>IF(W88,IF($U$87&lt;$U$88,$U$88,$U$87),"")</f>
      </c>
      <c r="V90">
        <f>IF(U89&gt;U87,1,0)</f>
        <v>1</v>
      </c>
      <c r="Y90">
        <v>24</v>
      </c>
    </row>
    <row r="91" spans="1:25" ht="12.75" hidden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V91" s="33">
        <f>IF($V$90=0,AH70,"")</f>
      </c>
      <c r="Y91">
        <v>25</v>
      </c>
    </row>
    <row r="92" spans="1:25" ht="12.75" hidden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Y92">
        <v>26</v>
      </c>
    </row>
    <row r="93" spans="1:25" ht="12.75" hidden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Y93">
        <v>27</v>
      </c>
    </row>
    <row r="94" spans="1:25" ht="12.75" hidden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Y94">
        <v>28</v>
      </c>
    </row>
    <row r="95" spans="1:25" ht="12.75" hidden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Y95">
        <v>29</v>
      </c>
    </row>
    <row r="96" spans="1:25" ht="12.75" hidden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Y96">
        <v>30</v>
      </c>
    </row>
    <row r="97" spans="1:25" ht="12.75" hidden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Q97" s="2" t="s">
        <v>87</v>
      </c>
      <c r="R97" t="s">
        <v>98</v>
      </c>
      <c r="Y97">
        <v>31</v>
      </c>
    </row>
    <row r="98" spans="1:18" ht="12.75" hidden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Q98" s="2" t="s">
        <v>88</v>
      </c>
      <c r="R98" s="28" t="s">
        <v>99</v>
      </c>
    </row>
    <row r="99" spans="17:23" ht="90.75" customHeight="1" hidden="1">
      <c r="Q99" s="29" t="s">
        <v>89</v>
      </c>
      <c r="R99" s="77" t="s">
        <v>100</v>
      </c>
      <c r="S99" s="77"/>
      <c r="T99" s="77"/>
      <c r="U99" s="77"/>
      <c r="V99" s="77"/>
      <c r="W99" s="77"/>
    </row>
  </sheetData>
  <sheetProtection password="EF2E" sheet="1" objects="1" scenarios="1"/>
  <mergeCells count="50">
    <mergeCell ref="R99:W99"/>
    <mergeCell ref="B19:D19"/>
    <mergeCell ref="B11:D11"/>
    <mergeCell ref="B13:D13"/>
    <mergeCell ref="B15:D15"/>
    <mergeCell ref="B21:D21"/>
    <mergeCell ref="D26:F26"/>
    <mergeCell ref="D27:F27"/>
    <mergeCell ref="D28:F28"/>
    <mergeCell ref="D29:F29"/>
    <mergeCell ref="D30:F30"/>
    <mergeCell ref="D36:F36"/>
    <mergeCell ref="D37:F37"/>
    <mergeCell ref="D24:F25"/>
    <mergeCell ref="D34:F34"/>
    <mergeCell ref="D35:F35"/>
    <mergeCell ref="B17:D17"/>
    <mergeCell ref="B43:L43"/>
    <mergeCell ref="G34:I34"/>
    <mergeCell ref="G37:I37"/>
    <mergeCell ref="G24:I24"/>
    <mergeCell ref="B20:L20"/>
    <mergeCell ref="E21:F21"/>
    <mergeCell ref="D31:F31"/>
    <mergeCell ref="D32:F32"/>
    <mergeCell ref="D33:F33"/>
    <mergeCell ref="B3:L3"/>
    <mergeCell ref="B16:L16"/>
    <mergeCell ref="E15:G15"/>
    <mergeCell ref="E13:K13"/>
    <mergeCell ref="E11:K11"/>
    <mergeCell ref="B14:L14"/>
    <mergeCell ref="B10:L10"/>
    <mergeCell ref="B12:L12"/>
    <mergeCell ref="B6:L6"/>
    <mergeCell ref="B7:L7"/>
    <mergeCell ref="B8:L8"/>
    <mergeCell ref="H58:K58"/>
    <mergeCell ref="H59:K59"/>
    <mergeCell ref="B40:E40"/>
    <mergeCell ref="B45:L45"/>
    <mergeCell ref="F40:K40"/>
    <mergeCell ref="C55:D55"/>
    <mergeCell ref="B41:L41"/>
    <mergeCell ref="B47:L47"/>
    <mergeCell ref="B48:L48"/>
    <mergeCell ref="B49:L49"/>
    <mergeCell ref="B50:L50"/>
    <mergeCell ref="B51:L51"/>
    <mergeCell ref="B52:L52"/>
  </mergeCells>
  <conditionalFormatting sqref="G35:G36 G26:G33">
    <cfRule type="expression" priority="12" dxfId="3" stopIfTrue="1">
      <formula>$E$21="A"</formula>
    </cfRule>
  </conditionalFormatting>
  <conditionalFormatting sqref="H35:H36 H26:H33">
    <cfRule type="expression" priority="11" dxfId="3" stopIfTrue="1">
      <formula>$E$21="B"</formula>
    </cfRule>
  </conditionalFormatting>
  <conditionalFormatting sqref="I35:I36 I26:I33">
    <cfRule type="expression" priority="10" dxfId="3" stopIfTrue="1">
      <formula>$E$21="C"</formula>
    </cfRule>
  </conditionalFormatting>
  <conditionalFormatting sqref="I25">
    <cfRule type="expression" priority="6" dxfId="0" stopIfTrue="1">
      <formula>$E$21="C"</formula>
    </cfRule>
  </conditionalFormatting>
  <conditionalFormatting sqref="H25">
    <cfRule type="expression" priority="2" dxfId="0" stopIfTrue="1">
      <formula>$E$21="B"</formula>
    </cfRule>
  </conditionalFormatting>
  <conditionalFormatting sqref="G25">
    <cfRule type="expression" priority="1" dxfId="0" stopIfTrue="1">
      <formula>$E$21="A"</formula>
    </cfRule>
  </conditionalFormatting>
  <dataValidations count="6">
    <dataValidation type="list" allowBlank="1" showErrorMessage="1" promptTitle="Figyelem!" prompt="Legkorábbi választható nap a következő nap." errorTitle="Évszám hiba!" error="Kérem, válasszon a listából!" sqref="E17">
      <formula1>$V$67:$V$70</formula1>
    </dataValidation>
    <dataValidation type="list" allowBlank="1" showErrorMessage="1" promptTitle="Figyelem!" prompt="Legkorábbi választható nap a következő nap." errorTitle="Hónap név hiba!" error="Kérem, válasszon a listából!" sqref="F17">
      <formula1>$W$67:$W$78</formula1>
    </dataValidation>
    <dataValidation type="list" allowBlank="1" showErrorMessage="1" promptTitle="Figyelem!" prompt="Legkorábbi választható nap a következő nap." errorTitle="Hiba!" error="Legkorábbi választható nap a következő nap!" sqref="G17">
      <formula1>$Y$67:$Y$97</formula1>
    </dataValidation>
    <dataValidation type="list" allowBlank="1" showInputMessage="1" showErrorMessage="1" errorTitle="Hiba" error="Kérem, válasszon a listából!" sqref="E15">
      <formula1>$Q$67:$Q$82</formula1>
    </dataValidation>
    <dataValidation type="whole" allowBlank="1" showInputMessage="1" showErrorMessage="1" errorTitle="Hiba!" error="Kérem, számot írjon a mezőbe!" sqref="F19">
      <formula1>0</formula1>
      <formula2>5000</formula2>
    </dataValidation>
    <dataValidation type="list" allowBlank="1" showErrorMessage="1" errorTitle="Opció hiba!" error="Kérem, válasszon a listából!" sqref="E21:F21">
      <formula1>$Q$87:$Q$90</formula1>
    </dataValidation>
  </dataValidations>
  <printOptions/>
  <pageMargins left="0.75" right="0.75" top="0.45" bottom="0.43" header="0.25" footer="0.27"/>
  <pageSetup fitToHeight="1" fitToWidth="1" horizontalDpi="600" verticalDpi="600" orientation="portrait" paperSize="9" scale="6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B1:S47"/>
  <sheetViews>
    <sheetView zoomScalePageLayoutView="0" workbookViewId="0" topLeftCell="A1">
      <selection activeCell="B6" sqref="B6"/>
    </sheetView>
  </sheetViews>
  <sheetFormatPr defaultColWidth="9.140625" defaultRowHeight="12.75"/>
  <sheetData>
    <row r="1" ht="12.75">
      <c r="S1" s="30"/>
    </row>
    <row r="6" ht="12.75">
      <c r="B6" s="39"/>
    </row>
    <row r="47" ht="12.75">
      <c r="B47" s="2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AIG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PMajtan</dc:creator>
  <cp:keywords/>
  <dc:description/>
  <cp:lastModifiedBy>anagy</cp:lastModifiedBy>
  <cp:lastPrinted>2009-10-05T12:45:28Z</cp:lastPrinted>
  <dcterms:created xsi:type="dcterms:W3CDTF">2009-07-17T08:17:06Z</dcterms:created>
  <dcterms:modified xsi:type="dcterms:W3CDTF">2009-10-07T12:55:39Z</dcterms:modified>
  <cp:category/>
  <cp:version/>
  <cp:contentType/>
  <cp:contentStatus/>
</cp:coreProperties>
</file>