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4915" windowHeight="12330"/>
  </bookViews>
  <sheets>
    <sheet name="Kalkuláció" sheetId="1" r:id="rId1"/>
  </sheets>
  <definedNames>
    <definedName name="_xlnm.Print_Area" localSheetId="0">Kalkuláció!$A$1:$AP$67</definedName>
  </definedNames>
  <calcPr calcId="125725"/>
</workbook>
</file>

<file path=xl/calcChain.xml><?xml version="1.0" encoding="utf-8"?>
<calcChain xmlns="http://schemas.openxmlformats.org/spreadsheetml/2006/main">
  <c r="AX42" i="1"/>
  <c r="AX36"/>
  <c r="AX37"/>
  <c r="AX38"/>
  <c r="AX39"/>
  <c r="AX40"/>
  <c r="AX41"/>
  <c r="AX35"/>
  <c r="AW36"/>
  <c r="AW37"/>
  <c r="AW38"/>
  <c r="AW39"/>
  <c r="AW40"/>
  <c r="AW41"/>
  <c r="AW42"/>
  <c r="AW35"/>
  <c r="AQ37" l="1"/>
  <c r="AQ38"/>
  <c r="AQ40"/>
  <c r="AQ41"/>
  <c r="AR34"/>
  <c r="AR35"/>
  <c r="AR36"/>
  <c r="AR37"/>
  <c r="AR38"/>
  <c r="AR39"/>
  <c r="AR40"/>
  <c r="AR41"/>
  <c r="AA41"/>
  <c r="AV35"/>
  <c r="AV36"/>
  <c r="AV37"/>
  <c r="AV38"/>
  <c r="AV39"/>
  <c r="AV40"/>
  <c r="AV41"/>
  <c r="AV42"/>
  <c r="BA35"/>
  <c r="AA34" l="1"/>
  <c r="AY36"/>
  <c r="AY37"/>
  <c r="AZ37" s="1"/>
  <c r="AY38"/>
  <c r="AY39"/>
  <c r="AZ40"/>
  <c r="AY40"/>
  <c r="AY41"/>
  <c r="AY42"/>
  <c r="AZ42" s="1"/>
  <c r="AY35"/>
  <c r="AW16"/>
  <c r="BC62" s="1"/>
  <c r="R25"/>
  <c r="AW17"/>
  <c r="B12"/>
  <c r="AA35"/>
  <c r="AA36"/>
  <c r="AA37"/>
  <c r="AA38"/>
  <c r="AA39"/>
  <c r="AA40"/>
  <c r="BB37"/>
  <c r="BB38"/>
  <c r="BB39"/>
  <c r="BB40"/>
  <c r="BB41"/>
  <c r="BB42"/>
  <c r="BB36"/>
  <c r="BB35"/>
  <c r="BA36"/>
  <c r="BA37"/>
  <c r="BA38"/>
  <c r="BA39"/>
  <c r="BA40"/>
  <c r="BA41"/>
  <c r="BA42"/>
  <c r="AZ39"/>
  <c r="AZ30"/>
  <c r="AZ31"/>
  <c r="AZ29"/>
  <c r="AV46"/>
  <c r="AQ35" s="1"/>
  <c r="B25"/>
  <c r="P27"/>
  <c r="B24"/>
  <c r="P28"/>
  <c r="O25"/>
  <c r="AX9"/>
  <c r="AX10"/>
  <c r="AQ39" l="1"/>
  <c r="AS40" s="1"/>
  <c r="AQ34"/>
  <c r="AS35" s="1"/>
  <c r="AQ36"/>
  <c r="AS37" s="1"/>
  <c r="AS36"/>
  <c r="AZ36"/>
  <c r="AS42"/>
  <c r="AS38"/>
  <c r="AS39"/>
  <c r="AS41"/>
  <c r="AZ41"/>
  <c r="AZ38"/>
  <c r="BC54"/>
  <c r="BC52"/>
  <c r="BC51"/>
  <c r="BC57"/>
  <c r="BC59"/>
  <c r="BC53"/>
  <c r="BA43"/>
  <c r="BC55"/>
  <c r="BC50"/>
  <c r="BC56"/>
  <c r="BC61"/>
  <c r="BC60"/>
  <c r="BC58"/>
  <c r="AZ35"/>
  <c r="BD45" l="1"/>
  <c r="AS43"/>
  <c r="AM42" s="1"/>
  <c r="AY51" l="1"/>
  <c r="AY52" l="1"/>
  <c r="AY50"/>
  <c r="AY53"/>
  <c r="AY49"/>
  <c r="BC38" l="1"/>
  <c r="BD38" s="1"/>
  <c r="BC35"/>
  <c r="BD35" s="1"/>
  <c r="BC42"/>
  <c r="BD42" s="1"/>
  <c r="BC39"/>
  <c r="BD39" s="1"/>
  <c r="BC36"/>
  <c r="BD36" s="1"/>
  <c r="BC41"/>
  <c r="BD41" s="1"/>
  <c r="BC40"/>
  <c r="BD40" s="1"/>
  <c r="BC37"/>
  <c r="BD37" s="1"/>
  <c r="BD43" l="1"/>
  <c r="BD46" s="1"/>
  <c r="G47" s="1"/>
  <c r="BD44" l="1"/>
</calcChain>
</file>

<file path=xl/comments1.xml><?xml version="1.0" encoding="utf-8"?>
<comments xmlns="http://schemas.openxmlformats.org/spreadsheetml/2006/main">
  <authors>
    <author>sj49619</author>
  </authors>
  <commentList>
    <comment ref="AA33" authorId="0">
      <text>
        <r>
          <rPr>
            <b/>
            <sz val="9"/>
            <color indexed="81"/>
            <rFont val="Tahoma"/>
            <family val="2"/>
            <charset val="238"/>
          </rPr>
          <t>sj49619:</t>
        </r>
        <r>
          <rPr>
            <sz val="9"/>
            <color indexed="81"/>
            <rFont val="Tahoma"/>
            <family val="2"/>
            <charset val="238"/>
          </rPr>
          <t xml:space="preserve">
A gépek, berendezések betöréseslopás- és rablás fedezete (AHE-13923/2P)</t>
        </r>
      </text>
    </comment>
    <comment ref="AD33" authorId="0">
      <text>
        <r>
          <rPr>
            <sz val="9"/>
            <color indexed="81"/>
            <rFont val="Tahoma"/>
            <charset val="1"/>
          </rPr>
          <t>A mezőgazdasági vontatók és az önjáró vagy vontatott munkagépek lopás fedezete (AHE-13924/2P)</t>
        </r>
      </text>
    </comment>
    <comment ref="AG33" authorId="0">
      <text>
        <r>
          <rPr>
            <sz val="9"/>
            <color indexed="81"/>
            <rFont val="Tahoma"/>
            <charset val="1"/>
          </rPr>
          <t>A gépek, berendezések helyszínre szállításának fedezete (AHE-13925/2P)</t>
        </r>
      </text>
    </comment>
    <comment ref="AJ33" authorId="0">
      <text>
        <r>
          <rPr>
            <sz val="9"/>
            <color indexed="81"/>
            <rFont val="Tahoma"/>
            <charset val="1"/>
          </rPr>
          <t>Belső erőhatás miatti károk kiegészítő fedezete (AHE-13927/P)</t>
        </r>
      </text>
    </comment>
  </commentList>
</comments>
</file>

<file path=xl/sharedStrings.xml><?xml version="1.0" encoding="utf-8"?>
<sst xmlns="http://schemas.openxmlformats.org/spreadsheetml/2006/main" count="154" uniqueCount="121">
  <si>
    <t>Szerződésszám:</t>
  </si>
  <si>
    <t>Biztosításközvetítő:</t>
  </si>
  <si>
    <t xml:space="preserve">  Ajánlat</t>
  </si>
  <si>
    <t>Termékkód</t>
  </si>
  <si>
    <t>Módozat</t>
  </si>
  <si>
    <t>nem</t>
  </si>
  <si>
    <t>igen</t>
  </si>
  <si>
    <t>Adószám:</t>
  </si>
  <si>
    <t>Címe:</t>
  </si>
  <si>
    <t>település,</t>
  </si>
  <si>
    <t>út/utca, házszám, emelet, ajtó</t>
  </si>
  <si>
    <t>Biztosítás tartama</t>
  </si>
  <si>
    <t>határozatlan</t>
  </si>
  <si>
    <t>A biztosítás a hivatalos versenynaptár szerinti versenyekre szól!</t>
  </si>
  <si>
    <t>határozott</t>
  </si>
  <si>
    <t>A biztosítás csak a megadott versenyre érvényes!</t>
  </si>
  <si>
    <t>A levelezés és számlaküldés címzettje:</t>
  </si>
  <si>
    <t>Díjfizetés gyakorisága:</t>
  </si>
  <si>
    <t>egyszeri</t>
  </si>
  <si>
    <t>Díjfizetés módja:</t>
  </si>
  <si>
    <t>átutalás</t>
  </si>
  <si>
    <t>Ft</t>
  </si>
  <si>
    <t>féléves</t>
  </si>
  <si>
    <t>éves</t>
  </si>
  <si>
    <t>negyedéves</t>
  </si>
  <si>
    <t>lehívás</t>
  </si>
  <si>
    <t>Díjfizetés módja</t>
  </si>
  <si>
    <t>Kedvezmények</t>
  </si>
  <si>
    <t xml:space="preserve">  az Allianz vízijármű biztosítás megkötéséhez</t>
  </si>
  <si>
    <t>Verseny felelősségbiztosítás csak vitorlás hajóra köthető!</t>
  </si>
  <si>
    <t>Verseny vagyonbiztosítás csak vitorlás hajóra köthető!</t>
  </si>
  <si>
    <t>Magyarország</t>
  </si>
  <si>
    <t>Hibakezelés</t>
  </si>
  <si>
    <t>A szerződő fél adatai nincsenek kitöltve!</t>
  </si>
  <si>
    <t>A biztosítás tartalmával, díjfizetéssel kapcsolatos adatok nincsenek kitöltve!</t>
  </si>
  <si>
    <t xml:space="preserve">A kockázatviselés kezdete (éééé.hh.nn): </t>
  </si>
  <si>
    <t>Területi hatály:</t>
  </si>
  <si>
    <t>gyártás éve</t>
  </si>
  <si>
    <t>Összesen (díjszámítási alap)</t>
  </si>
  <si>
    <t>Önrészesedés(levonásos):</t>
  </si>
  <si>
    <t>Díj:</t>
  </si>
  <si>
    <t>alap</t>
  </si>
  <si>
    <t>szállítás</t>
  </si>
  <si>
    <t>lopás</t>
  </si>
  <si>
    <t>belső törés*</t>
  </si>
  <si>
    <t>összesen</t>
  </si>
  <si>
    <t>mód tény</t>
  </si>
  <si>
    <t>mindösszesen</t>
  </si>
  <si>
    <t>önrész</t>
  </si>
  <si>
    <t>volumen</t>
  </si>
  <si>
    <t xml:space="preserve">mezőgazdasági gép </t>
  </si>
  <si>
    <t>önjáró / közlekedő</t>
  </si>
  <si>
    <t>Módosító tényezők</t>
  </si>
  <si>
    <t>Önrész</t>
  </si>
  <si>
    <t>10% de min 100 eFt</t>
  </si>
  <si>
    <t>10% de min 200 eFt</t>
  </si>
  <si>
    <t>10% de min 400 eFt</t>
  </si>
  <si>
    <t>Biztosítási összeg
(ezer Ft)</t>
  </si>
  <si>
    <t>Biztosítási összeg egy szerződésen (ajánlaton) belül.</t>
  </si>
  <si>
    <t>Egyedi azonosító jel 
(pl:gyári szám vagy alvázszám)</t>
  </si>
  <si>
    <t>Fedezetek</t>
  </si>
  <si>
    <t>Választó mező</t>
  </si>
  <si>
    <t>A belső törés 8 évnél idősebb eszközre nem adható!</t>
  </si>
  <si>
    <t>aktuális év</t>
  </si>
  <si>
    <t>mód tényező - önrész</t>
  </si>
  <si>
    <t>mód tényező - volumen</t>
  </si>
  <si>
    <t>Díj összesen</t>
  </si>
  <si>
    <t>biztosítási összeg</t>
  </si>
  <si>
    <t>Összesen</t>
  </si>
  <si>
    <r>
      <rPr>
        <b/>
        <u/>
        <sz val="10"/>
        <color indexed="8"/>
        <rFont val="Arial"/>
        <family val="2"/>
        <charset val="238"/>
      </rPr>
      <t>Adatkezelési nyilatkozatok</t>
    </r>
    <r>
      <rPr>
        <sz val="10"/>
        <color indexed="8"/>
        <rFont val="Arial"/>
        <family val="2"/>
        <charset val="238"/>
      </rPr>
      <t xml:space="preserve">
Az Allianz Csoport illetőleg az FHB Csoport alábbi tagjai:
1.) Allianz Hungaria Zrt. 
2.) Szövetség Nyugdíjpénztár
3.) Allianz Hungaria Egészségpénztár 
4.) Allianz Csoport egyéb tagjai(1)
A.) FHB Jelzálogbank Nyrt. 
B.) FHB Kereskedelmi Bank Zrt.
C.) FHB Csoport egyéb tagja (2)
valamennyien mint jogosultak (a továbbiakban együtt: Jogosultak) részére, mint ügyfél (a továbbiakban: Ügyfél) következő pontok szerint megadott tájékoztatás alapján az alábbi önkéntes és kifejezett nyilatkozatokat teszem
Hozzájárulás adattovábbításhoz
- Felhatalmazom a Jogosultakat, hogy a rám vonatkozó, bank,- értékpapír-,biztosítási-, pénztár titoknak, üzleti titoknak, valamint személyes adatnak (a továbbiakban együtt: Adatok) minősülő információkat és/vagy adatokat (az egészségi állapotra vonatkozó adatok kivételével) adatkezelés – ideértve az adatkezelések összekapcsolását is – és nyilvántartás céljára, az Allianz Csoport, valamint az FHB Csoport tagjai részére, továbbá Jogosultak szolgáltatásainak nyújtásához szükséges és igénybe vett, az Allianz Csoport, illetőleg az FHB Csoport tagjaival szerződéses viszonyban levő és titoktartási kötelezettség alatt álló ügynökei, illetve egyéb megbízottjai, képviselői részére továbbítsák, és felmentem Jogosultakat, hogy a titoktartási kötelezettségüket ebben a körben fenntartsák.
- Adatok köre: személynév, születési hely es idő, anyja neve, telefonszám, elektronikus és postai levelezési cím, a Jogosultak bármelyikével fennálló szerződés(ek) szolgáltatójának neve, a szerződés típusa és megkötésének időpontja, szerződéses összeg, fizetési kötelezettség gyakorisága, mérteke és teljesítésének módja.
- Automatizált egyedi döntés: Felhatalmazom a Jogosultakat az adataimmal való automatizált adatfeldolgozással történő értékelésre, és az automatizált egyedi döntés útján történő ajánlatok elkészítésére.</t>
    </r>
  </si>
  <si>
    <t>- Adatkezelési cél: Felhatalmazom a Jogosultakat arra, hogy egymás részére az adatokat átadják abból a célból, hogy a többi Jogosult azokat nyilvántartsa, kezelje, tárolja és feldolgozza a hatékony ügyfél kiszolgálási, kockázatkezelési, statisztikai, elemzési, piackutatási, közvetlen üzletszerzési és marketing célokra, valamint szerződésem kezelése, karbantartása, elszámolás, új/további szerződés értékesítése céljából, a szerződéses vagy szerződésen kívüli kötelezettségek és jogosultságok igazolására. Hozzájárulásom kiterjed időről időre hirdetési célokból levélben (direct mail), telefonon, vagy egyéb, elektronikus és más formájú kommunikációs eszközön keresztül történő értesítésre az Allianz Csoport, valamint az FHB Csoport termékeiről. 
Tájékoztatást kaptam az adatkezeléssel kapcsolatos jogaimról és jogorvoslati lehetőségeimről, így arról, hogy a Jogosultak címére – illetve hivatalos honlapjukon szereplő elektronikus levél (e-mail) címére – küldött, a nyilatkozattevőjének egyértelmű azonosítását lehetővé tevő bejelentéssel bármikor korlátozás nélkül és ingyenesen visszavonhatom a közvetlen üzletszerzési célú hirdetés küldésére vonatkozó hozzájárulásomat. Tájékoztatást kaptam arról, hogy írásbeli kérésemre a Jogosultak minden, a személyemre vonatkozóan nyilvántartott, kezelt és továbbított adatot írásban közölnek velem a hatályos jogszabályoknak megfelelően. A jogosultak személyes adataimat a jogok és kötelezettségek érvényesíthetőségének elévülését követő 5 évig, illetőleg a vonatkozó jogszabályokban foglalt határidőig tartják nyilván és kezelik.
A jelen nyilatkozatban tett felhatalmazásom feltételévé teszem, hogy a Jogosultak a tudomásukra jutott rám vonatkozó valamennyi adatot bizalmasan, titokkent kezelik a jelen Nyilatkozatban felsorolt, illetve a vonatkozó jogszabályok alapján, azokat megismerni jogosult harmadik személyeken túl senki számára nem teszik hozzáférhetővé. A jelen nyilatkozat aláírásával kijelentem, hogy a nyilatkozatom az információs önrendelkezés jogáról és az információszabadságról szóló 2011. évi CXII. törvénynek és a fenti ágazati jogszabályok szerinti felhatalmazásnak/hozzájárulásnak minősül, továbbá elismerem, hogy az adatkezelésre, - átadásra vonatkozó előzetes tájékoztatást teljes körűen megkaptam és annak ismeretében írom alá a jelen nyilatkozatot.</t>
  </si>
  <si>
    <t>szerződő aláírása</t>
  </si>
  <si>
    <t>biztosított aláírása</t>
  </si>
  <si>
    <r>
      <rPr>
        <b/>
        <u/>
        <sz val="10"/>
        <color indexed="8"/>
        <rFont val="Arial"/>
        <family val="2"/>
        <charset val="238"/>
      </rPr>
      <t>Nyilatkozat a személyes adatok átadásáról és kezeléséről</t>
    </r>
    <r>
      <rPr>
        <sz val="10"/>
        <color indexed="8"/>
        <rFont val="Arial"/>
        <family val="2"/>
        <charset val="238"/>
      </rPr>
      <t xml:space="preserve">
Kijelentem, hogy az ügyfél-tájékoztatóban elhelyezett, a személyes adatok- és a biztosítási titok kezelésére vonatkozó tájékoztatást megismertem, tudomásul vettem. Jelen nyilatkozataimat e tájékoztatás ismeretében teszem meg. Az adatszolgáltatás önkéntes, de a biztosítási ajánlaton rögzített egyes személyes adatok közlése nélkülözhetetlen a biztosítási szerződés létrejöttéhez.</t>
    </r>
  </si>
  <si>
    <t>Volumen</t>
  </si>
  <si>
    <t>tól</t>
  </si>
  <si>
    <t>ig</t>
  </si>
  <si>
    <r>
      <rPr>
        <b/>
        <u/>
        <sz val="10"/>
        <color indexed="8"/>
        <rFont val="Arial"/>
        <family val="2"/>
        <charset val="238"/>
      </rPr>
      <t>Biztosítási ajánlat</t>
    </r>
    <r>
      <rPr>
        <sz val="10"/>
        <color indexed="8"/>
        <rFont val="Arial"/>
        <family val="2"/>
        <charset val="238"/>
      </rPr>
      <t xml:space="preserve">
Alulírott, a fentiek ismeretében a fenti szerződésszámon jelzett ajánlatot teszek az Allianz Hungária  Gépek és berendezések összevont vagyonbiztosítása megkötésére. 
Alulírott szerződő fél és biztosított tudomásul veszem, hogy:
- a biztosító a jelen ajánlatot az átadásától számított 15 napon belül, indoklás nélkül elutasíthatja,
- a biztosító a jelen ajánlatra az átadásától számított 15 napon belül nem válaszol, a biztosítási szerzodés nem jön létre.
Ha valamely kérdésben a jelen ajánlatban rögzített feltétel eltér az általános szerződési feltételektől, akkor az ajánlatban leírtak az irányadók.</t>
    </r>
  </si>
  <si>
    <t>Gépek és berendezések összevont vagyonbiztosítása</t>
  </si>
  <si>
    <t>nem önjáró / vontatott mezőgazdasági gép</t>
  </si>
  <si>
    <t>, de legkorábban az ajánlat biztosítóhoz való beérkezését követő nap 0:00 óra</t>
  </si>
  <si>
    <t>Társbiztosított aláírása (ha van!)</t>
  </si>
  <si>
    <t>Biztosításközvetítő aláírása</t>
  </si>
  <si>
    <t>Szerződő aláírása</t>
  </si>
  <si>
    <t>Biztosított aláírása</t>
  </si>
  <si>
    <t>szerepek</t>
  </si>
  <si>
    <t>tulajdonos és üzemeltető</t>
  </si>
  <si>
    <t>tulajdonos és finanszírozó</t>
  </si>
  <si>
    <t>A szerződő (díjfizető) és biztosított fél neve:</t>
  </si>
  <si>
    <t>A szerződő / biztosított biztosítási érdekének alapja:</t>
  </si>
  <si>
    <t>finanszírozó tulajdonát képező eszközt üzemeltető</t>
  </si>
  <si>
    <t>idegen tulajdonú eszközt üzemeltető</t>
  </si>
  <si>
    <t>Megegyezik a szerződővel</t>
  </si>
  <si>
    <t>mezőgazdasági gép / önjáró / vontató</t>
  </si>
  <si>
    <t>mezőgazdasági gép / önjáró / közlekedő kombájn</t>
  </si>
  <si>
    <t>mezőgazdasági gép / önjáró / közlekedő erdészeti gép</t>
  </si>
  <si>
    <t>lopás (V702)</t>
  </si>
  <si>
    <t>szállítás
(V703)</t>
  </si>
  <si>
    <t>Belső törés
(V704)</t>
  </si>
  <si>
    <t>éves x</t>
  </si>
  <si>
    <t>időarányos  x</t>
  </si>
  <si>
    <t>Naptól</t>
  </si>
  <si>
    <t>Napig</t>
  </si>
  <si>
    <t>Eltelt napszám határozottnál</t>
  </si>
  <si>
    <t>Fizetendő díj</t>
  </si>
  <si>
    <t>1 év feletti díj</t>
  </si>
  <si>
    <t>Mód tényező - idő</t>
  </si>
  <si>
    <t>OGOB</t>
  </si>
  <si>
    <t>Éves díj</t>
  </si>
  <si>
    <t>1. Verzió</t>
  </si>
  <si>
    <t>Ha nem egyezik meg a szerződő adataival, akkor kérem töltse ki!</t>
  </si>
  <si>
    <t>egyéb mezőgazdasági gép / önjáró</t>
  </si>
  <si>
    <t>EU támogatás</t>
  </si>
  <si>
    <t>alap és bet. lopás- és rablás (V701)</t>
  </si>
  <si>
    <t>Biztosított gép besorolása</t>
  </si>
  <si>
    <t>EU támogatással összefüggő szerződés? (IEU záradék)</t>
  </si>
  <si>
    <r>
      <rPr>
        <b/>
        <sz val="10"/>
        <color theme="1"/>
        <rFont val="Arial"/>
        <family val="2"/>
        <charset val="238"/>
      </rPr>
      <t>Vonatkozó feltételek (általános szerződési feltételek):</t>
    </r>
    <r>
      <rPr>
        <sz val="10"/>
        <color theme="1"/>
        <rFont val="Arial"/>
        <family val="2"/>
        <charset val="238"/>
      </rPr>
      <t xml:space="preserve">
- Allianz Hungária Vagyonbiztosítások Általános biztosítási feltételek (AHE-43140/2P), 
- Gépek és berendezések összevont vagyonbiztosítása (GÖB) Különös biztosítási feltételek (AHE-13929/1P) 
- Gépek és berendezések összevont vagyonbiztosítása Ügyfél-tájékoztató (AHE-13920/3P) 
- V701 záradék (AHE-13923/2P) A gépek, berendezések betöréseslopás- és rablás fedezete
és amennyiben a fenti ajánlat kiterjed a kiegészítő fedezetekre, akkor:
- V702 záradék (AHE-13924/2P) A mezőgazdasági vontatók és az önjáró- vagy vontatott munkagépek lopásfedezete
- V704 záradék (AHE-13927P) Belső erőhatás miatti károk kiegészítő fedezete
- V703 záradék (AHE-13925/2P) A gépek, berendezések helyszínre szállításának fedezete</t>
    </r>
  </si>
  <si>
    <r>
      <rPr>
        <b/>
        <u/>
        <sz val="10"/>
        <color indexed="8"/>
        <rFont val="Arial"/>
        <family val="2"/>
        <charset val="238"/>
      </rPr>
      <t xml:space="preserve">Nyilatkozat az ügyfél-tájékoztató és az általános szerződési feltételek átvételéről, valamint az abban foglaltak elfogadásáról
</t>
    </r>
    <r>
      <rPr>
        <sz val="10"/>
        <color indexed="8"/>
        <rFont val="Arial"/>
        <family val="2"/>
        <charset val="238"/>
      </rPr>
      <t xml:space="preserve">Alulírott ajánlatot teszek az Allianz Hungária Zrt. számára jelen tarifálóban szereplő biztosítási ajánlat megkötésére és egyben kijelentem, hogy az ajánlatban szereplő adatok, valamint a valóságnak megfelelnek.
A Vonatkozó feltételeket az ajánlat megtétele előtt megismertem, az abban foglaltakat elfogadom és azokat átvettem.  </t>
    </r>
  </si>
  <si>
    <t>15 évesnél idősebb gépre ajánlat nem tehető!</t>
  </si>
  <si>
    <t>Felhívjuk figyelmét, hogy jelen ajánlat alapján létrejött biztosítási szerződés azon rendelkezései, amelyek a formanyomtatvány tartalmi kereteit meghaladják (pl. kézzel rávezetett egyéb rendelkezések, kiegészítések), érvénytelen kikötések, ekként nem válnak a szerződés részévé (részleges érvénytelenség). Amennyiben az ajánlat szerinti tartalmat meghaladó biztosítási szerződést kíván kötni, úgy kérdőív kitöltése kötelező.
A biztosító mentesül a kártérítési kötelezettsége alól, ha szerződő/biztosított fél által az Ajánlatban felsorolt információk nem a valóságnak megfelelőek.</t>
  </si>
  <si>
    <t>Gyártmány, Típus, Funkció</t>
  </si>
</sst>
</file>

<file path=xl/styles.xml><?xml version="1.0" encoding="utf-8"?>
<styleSheet xmlns="http://schemas.openxmlformats.org/spreadsheetml/2006/main">
  <numFmts count="4">
    <numFmt numFmtId="164" formatCode="m\."/>
    <numFmt numFmtId="165" formatCode="0.0%"/>
    <numFmt numFmtId="166" formatCode="#,##0.000"/>
    <numFmt numFmtId="167" formatCode="0.0000"/>
  </numFmts>
  <fonts count="39">
    <font>
      <sz val="11"/>
      <color theme="1"/>
      <name val="Calibri"/>
      <family val="2"/>
      <charset val="238"/>
      <scheme val="minor"/>
    </font>
    <font>
      <sz val="10"/>
      <name val="MS Sans Serif"/>
      <family val="2"/>
      <charset val="238"/>
    </font>
    <font>
      <sz val="9"/>
      <color indexed="8"/>
      <name val="Arial"/>
      <family val="2"/>
      <charset val="238"/>
    </font>
    <font>
      <b/>
      <sz val="11"/>
      <color indexed="8"/>
      <name val="Arial"/>
      <family val="2"/>
      <charset val="238"/>
    </font>
    <font>
      <sz val="10"/>
      <color indexed="8"/>
      <name val="Arial"/>
      <family val="2"/>
      <charset val="238"/>
    </font>
    <font>
      <b/>
      <sz val="16"/>
      <color indexed="8"/>
      <name val="Arial"/>
      <family val="2"/>
      <charset val="238"/>
    </font>
    <font>
      <b/>
      <sz val="12"/>
      <color indexed="8"/>
      <name val="Arial"/>
      <family val="2"/>
      <charset val="238"/>
    </font>
    <font>
      <b/>
      <sz val="14.5"/>
      <color indexed="8"/>
      <name val="Arial"/>
      <family val="2"/>
      <charset val="238"/>
    </font>
    <font>
      <b/>
      <sz val="14"/>
      <color indexed="8"/>
      <name val="Arial"/>
      <family val="2"/>
      <charset val="238"/>
    </font>
    <font>
      <b/>
      <sz val="14.5"/>
      <color indexed="8"/>
      <name val="HFormataCondTAB"/>
    </font>
    <font>
      <b/>
      <sz val="10"/>
      <color indexed="8"/>
      <name val="Arial"/>
      <family val="2"/>
      <charset val="238"/>
    </font>
    <font>
      <b/>
      <sz val="14"/>
      <color indexed="8"/>
      <name val="HFormataCondTAB"/>
    </font>
    <font>
      <b/>
      <sz val="9"/>
      <color indexed="8"/>
      <name val="Arial"/>
      <family val="2"/>
      <charset val="238"/>
    </font>
    <font>
      <sz val="11"/>
      <name val="Times New Roman CE"/>
      <charset val="238"/>
    </font>
    <font>
      <sz val="10"/>
      <name val="Arial"/>
      <family val="2"/>
      <charset val="238"/>
    </font>
    <font>
      <b/>
      <sz val="10"/>
      <name val="Arial"/>
      <family val="2"/>
      <charset val="238"/>
    </font>
    <font>
      <b/>
      <u/>
      <sz val="10"/>
      <color indexed="8"/>
      <name val="Arial"/>
      <family val="2"/>
      <charset val="238"/>
    </font>
    <font>
      <sz val="9"/>
      <color indexed="81"/>
      <name val="Tahoma"/>
      <charset val="1"/>
    </font>
    <font>
      <sz val="10"/>
      <name val="Times New Roman CE"/>
      <family val="1"/>
      <charset val="238"/>
    </font>
    <font>
      <sz val="11"/>
      <color theme="1"/>
      <name val="Calibri"/>
      <family val="2"/>
      <charset val="238"/>
      <scheme val="minor"/>
    </font>
    <font>
      <sz val="11"/>
      <color theme="1"/>
      <name val="Arial"/>
      <family val="2"/>
      <charset val="238"/>
    </font>
    <font>
      <sz val="10"/>
      <color theme="1"/>
      <name val="Arial"/>
      <family val="2"/>
      <charset val="238"/>
    </font>
    <font>
      <b/>
      <sz val="10"/>
      <color rgb="FFFF0000"/>
      <name val="Arial"/>
      <family val="2"/>
      <charset val="238"/>
    </font>
    <font>
      <b/>
      <sz val="11"/>
      <color rgb="FFFF0000"/>
      <name val="Arial"/>
      <family val="2"/>
      <charset val="238"/>
    </font>
    <font>
      <sz val="11"/>
      <color rgb="FFFF0000"/>
      <name val="Arial"/>
      <family val="2"/>
      <charset val="238"/>
    </font>
    <font>
      <sz val="11"/>
      <color rgb="FFFF0000"/>
      <name val="Times New Roman CE"/>
      <family val="1"/>
      <charset val="238"/>
    </font>
    <font>
      <b/>
      <sz val="11"/>
      <color rgb="FFFF0000"/>
      <name val="HFormataCondTAB"/>
    </font>
    <font>
      <sz val="10"/>
      <color rgb="FFFF0000"/>
      <name val="Arial"/>
      <family val="2"/>
      <charset val="238"/>
    </font>
    <font>
      <b/>
      <sz val="11"/>
      <color theme="9" tint="-0.249977111117893"/>
      <name val="Arial"/>
      <family val="2"/>
      <charset val="238"/>
    </font>
    <font>
      <b/>
      <sz val="10"/>
      <color theme="1"/>
      <name val="Arial"/>
      <family val="2"/>
      <charset val="238"/>
    </font>
    <font>
      <sz val="9"/>
      <color indexed="81"/>
      <name val="Tahoma"/>
      <family val="2"/>
      <charset val="238"/>
    </font>
    <font>
      <b/>
      <sz val="9"/>
      <color indexed="81"/>
      <name val="Tahoma"/>
      <family val="2"/>
      <charset val="238"/>
    </font>
    <font>
      <u/>
      <sz val="10"/>
      <color theme="1"/>
      <name val="Arial"/>
      <family val="2"/>
      <charset val="238"/>
    </font>
    <font>
      <sz val="1"/>
      <color theme="0"/>
      <name val="Arial"/>
      <family val="2"/>
      <charset val="238"/>
    </font>
    <font>
      <sz val="1"/>
      <color theme="0"/>
      <name val="Calibri"/>
      <family val="2"/>
      <charset val="238"/>
      <scheme val="minor"/>
    </font>
    <font>
      <sz val="1"/>
      <color theme="0"/>
      <name val="Times New Roman CE"/>
      <family val="1"/>
      <charset val="238"/>
    </font>
    <font>
      <b/>
      <sz val="1"/>
      <color theme="0"/>
      <name val="Arial"/>
      <family val="2"/>
      <charset val="238"/>
    </font>
    <font>
      <sz val="1"/>
      <color theme="0"/>
      <name val="Consolas"/>
      <family val="3"/>
      <charset val="238"/>
    </font>
    <font>
      <sz val="10"/>
      <color theme="1"/>
      <name val="Times New Roman CE"/>
      <family val="1"/>
      <charset val="238"/>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0">
    <border>
      <left/>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3" fillId="0" borderId="0"/>
    <xf numFmtId="0" fontId="1" fillId="0" borderId="0"/>
    <xf numFmtId="9" fontId="19" fillId="0" borderId="0" applyFont="0" applyFill="0" applyBorder="0" applyAlignment="0" applyProtection="0"/>
  </cellStyleXfs>
  <cellXfs count="232">
    <xf numFmtId="0" fontId="0" fillId="0" borderId="0" xfId="0"/>
    <xf numFmtId="0" fontId="20" fillId="2" borderId="0" xfId="0" applyFont="1" applyFill="1"/>
    <xf numFmtId="0" fontId="4" fillId="2" borderId="0" xfId="2" applyFont="1" applyFill="1" applyBorder="1" applyAlignment="1">
      <alignment vertical="top"/>
    </xf>
    <xf numFmtId="0" fontId="2" fillId="2" borderId="0" xfId="2" applyFont="1" applyFill="1" applyBorder="1" applyAlignment="1">
      <alignment vertical="top"/>
    </xf>
    <xf numFmtId="0" fontId="3" fillId="2" borderId="0" xfId="2" applyFont="1" applyFill="1" applyBorder="1" applyAlignment="1">
      <alignment horizontal="left" vertical="center"/>
    </xf>
    <xf numFmtId="0" fontId="5" fillId="2" borderId="0" xfId="2" applyFont="1" applyFill="1" applyAlignment="1">
      <alignment horizontal="left"/>
    </xf>
    <xf numFmtId="0" fontId="3" fillId="2" borderId="0" xfId="2" applyFont="1" applyFill="1" applyBorder="1" applyAlignment="1">
      <alignment vertical="center"/>
    </xf>
    <xf numFmtId="0" fontId="7" fillId="2" borderId="0" xfId="2" applyFont="1" applyFill="1" applyAlignment="1"/>
    <xf numFmtId="0" fontId="7" fillId="2" borderId="0" xfId="2" applyFont="1" applyFill="1" applyBorder="1" applyAlignment="1" applyProtection="1">
      <protection hidden="1"/>
    </xf>
    <xf numFmtId="0" fontId="8" fillId="2" borderId="0" xfId="2" applyFont="1" applyFill="1" applyAlignment="1">
      <alignment horizontal="left"/>
    </xf>
    <xf numFmtId="0" fontId="9" fillId="2" borderId="0" xfId="2" applyFont="1" applyFill="1" applyAlignment="1" applyProtection="1">
      <alignment horizontal="left"/>
      <protection hidden="1"/>
    </xf>
    <xf numFmtId="0" fontId="4" fillId="2" borderId="0" xfId="2" applyFont="1" applyFill="1" applyBorder="1" applyAlignment="1" applyProtection="1">
      <alignment horizontal="center" vertical="center"/>
      <protection hidden="1"/>
    </xf>
    <xf numFmtId="0" fontId="10" fillId="2" borderId="0" xfId="2" applyFont="1" applyFill="1" applyBorder="1" applyAlignment="1" applyProtection="1">
      <alignment vertical="center"/>
      <protection hidden="1"/>
    </xf>
    <xf numFmtId="0" fontId="4" fillId="2" borderId="0" xfId="2" applyFont="1" applyFill="1" applyBorder="1" applyAlignment="1" applyProtection="1">
      <alignment horizontal="left" vertical="center"/>
      <protection hidden="1"/>
    </xf>
    <xf numFmtId="0" fontId="10" fillId="2" borderId="0" xfId="2" applyFont="1" applyFill="1" applyAlignment="1" applyProtection="1">
      <alignment horizontal="left"/>
      <protection hidden="1"/>
    </xf>
    <xf numFmtId="0" fontId="4" fillId="2" borderId="0" xfId="2" applyFont="1" applyFill="1" applyBorder="1" applyAlignment="1" applyProtection="1">
      <alignment vertical="center"/>
      <protection hidden="1"/>
    </xf>
    <xf numFmtId="0" fontId="20" fillId="2" borderId="0" xfId="0" applyFont="1" applyFill="1" applyProtection="1">
      <protection hidden="1"/>
    </xf>
    <xf numFmtId="0" fontId="21" fillId="2" borderId="0" xfId="0" applyFont="1" applyFill="1" applyProtection="1">
      <protection hidden="1"/>
    </xf>
    <xf numFmtId="0" fontId="22" fillId="2" borderId="0" xfId="0" applyFont="1" applyFill="1" applyProtection="1">
      <protection hidden="1"/>
    </xf>
    <xf numFmtId="0" fontId="7" fillId="2" borderId="0" xfId="2" applyFont="1" applyFill="1" applyAlignment="1" applyProtection="1">
      <protection hidden="1"/>
    </xf>
    <xf numFmtId="0" fontId="4" fillId="2" borderId="0" xfId="2" applyFont="1" applyFill="1" applyAlignment="1" applyProtection="1">
      <protection hidden="1"/>
    </xf>
    <xf numFmtId="0" fontId="8" fillId="2" borderId="0" xfId="2" applyFont="1" applyFill="1" applyAlignment="1" applyProtection="1">
      <alignment horizontal="left"/>
      <protection hidden="1"/>
    </xf>
    <xf numFmtId="0" fontId="6" fillId="2" borderId="0" xfId="2" applyFont="1" applyFill="1" applyAlignment="1" applyProtection="1">
      <alignment horizontal="center"/>
      <protection hidden="1"/>
    </xf>
    <xf numFmtId="0" fontId="11" fillId="2" borderId="0" xfId="2" applyFont="1" applyFill="1" applyAlignment="1" applyProtection="1">
      <alignment horizontal="left"/>
      <protection hidden="1"/>
    </xf>
    <xf numFmtId="0" fontId="11" fillId="2" borderId="0" xfId="2" applyFont="1" applyFill="1" applyBorder="1" applyAlignment="1" applyProtection="1">
      <alignment horizontal="left"/>
      <protection hidden="1"/>
    </xf>
    <xf numFmtId="0" fontId="2" fillId="2" borderId="0" xfId="2" applyFont="1" applyFill="1" applyAlignment="1" applyProtection="1">
      <alignment horizontal="center"/>
      <protection hidden="1"/>
    </xf>
    <xf numFmtId="0" fontId="2" fillId="2" borderId="0" xfId="2" applyFont="1" applyFill="1" applyBorder="1" applyAlignment="1" applyProtection="1">
      <alignment horizontal="center"/>
      <protection hidden="1"/>
    </xf>
    <xf numFmtId="0" fontId="4" fillId="2" borderId="1" xfId="2" applyFont="1" applyFill="1" applyBorder="1" applyAlignment="1" applyProtection="1">
      <protection hidden="1"/>
    </xf>
    <xf numFmtId="0" fontId="12" fillId="2" borderId="0" xfId="2" applyFont="1" applyFill="1" applyBorder="1" applyAlignment="1" applyProtection="1">
      <protection hidden="1"/>
    </xf>
    <xf numFmtId="0" fontId="4" fillId="0" borderId="2" xfId="2" applyFont="1" applyBorder="1" applyAlignment="1" applyProtection="1">
      <protection hidden="1"/>
    </xf>
    <xf numFmtId="0" fontId="4" fillId="2" borderId="0" xfId="2" applyFont="1" applyFill="1" applyBorder="1" applyAlignment="1" applyProtection="1">
      <protection hidden="1"/>
    </xf>
    <xf numFmtId="0" fontId="4" fillId="2" borderId="0" xfId="2" applyFont="1" applyFill="1" applyBorder="1" applyAlignment="1" applyProtection="1">
      <alignment horizontal="left"/>
      <protection hidden="1"/>
    </xf>
    <xf numFmtId="0" fontId="10" fillId="2" borderId="0" xfId="2" applyFont="1" applyFill="1" applyBorder="1" applyAlignment="1" applyProtection="1">
      <alignment horizontal="center"/>
      <protection hidden="1"/>
    </xf>
    <xf numFmtId="0" fontId="10" fillId="2" borderId="0" xfId="2" applyFont="1" applyFill="1" applyBorder="1" applyAlignment="1" applyProtection="1">
      <protection hidden="1"/>
    </xf>
    <xf numFmtId="0" fontId="4" fillId="2" borderId="2" xfId="2" applyFont="1" applyFill="1" applyBorder="1" applyAlignment="1" applyProtection="1">
      <alignment horizontal="left" vertical="center"/>
      <protection hidden="1"/>
    </xf>
    <xf numFmtId="0" fontId="23" fillId="2" borderId="0" xfId="2" applyFont="1" applyFill="1" applyBorder="1" applyAlignment="1" applyProtection="1">
      <alignment vertical="center"/>
      <protection hidden="1"/>
    </xf>
    <xf numFmtId="0" fontId="4" fillId="2" borderId="2" xfId="2" applyFont="1" applyFill="1" applyBorder="1" applyAlignment="1" applyProtection="1">
      <alignment vertical="center"/>
      <protection hidden="1"/>
    </xf>
    <xf numFmtId="164" fontId="10" fillId="2" borderId="0" xfId="2" applyNumberFormat="1" applyFont="1" applyFill="1" applyBorder="1" applyAlignment="1" applyProtection="1">
      <alignment vertical="center"/>
      <protection hidden="1"/>
    </xf>
    <xf numFmtId="0" fontId="10" fillId="2" borderId="0" xfId="2" applyFont="1" applyFill="1" applyAlignment="1" applyProtection="1">
      <alignment horizontal="right" vertical="center"/>
      <protection hidden="1"/>
    </xf>
    <xf numFmtId="0" fontId="10"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protection hidden="1"/>
    </xf>
    <xf numFmtId="0" fontId="10" fillId="2" borderId="0" xfId="2" applyFont="1" applyFill="1" applyBorder="1" applyAlignment="1" applyProtection="1">
      <alignment horizontal="right" vertical="center"/>
      <protection hidden="1"/>
    </xf>
    <xf numFmtId="0" fontId="24" fillId="2" borderId="0" xfId="0" applyFont="1" applyFill="1"/>
    <xf numFmtId="0" fontId="24" fillId="2" borderId="0" xfId="0" applyFont="1" applyFill="1" applyProtection="1"/>
    <xf numFmtId="0" fontId="24" fillId="2" borderId="0" xfId="0" applyFont="1" applyFill="1" applyProtection="1">
      <protection hidden="1"/>
    </xf>
    <xf numFmtId="0" fontId="24" fillId="2" borderId="0" xfId="2" applyFont="1" applyFill="1" applyProtection="1"/>
    <xf numFmtId="0" fontId="24" fillId="2" borderId="0" xfId="2" applyFont="1" applyFill="1" applyBorder="1" applyProtection="1"/>
    <xf numFmtId="0" fontId="23" fillId="2" borderId="0" xfId="2" applyFont="1" applyFill="1" applyAlignment="1" applyProtection="1">
      <alignment horizontal="center"/>
      <protection hidden="1"/>
    </xf>
    <xf numFmtId="0" fontId="24" fillId="2" borderId="0" xfId="2" applyFont="1" applyFill="1" applyBorder="1" applyAlignment="1" applyProtection="1">
      <alignment horizontal="center"/>
      <protection hidden="1"/>
    </xf>
    <xf numFmtId="0" fontId="24" fillId="2" borderId="0" xfId="2" applyFont="1" applyFill="1" applyBorder="1" applyAlignment="1" applyProtection="1">
      <alignment horizontal="left"/>
      <protection hidden="1"/>
    </xf>
    <xf numFmtId="49" fontId="26" fillId="2" borderId="0" xfId="2" applyNumberFormat="1" applyFont="1" applyFill="1" applyBorder="1" applyAlignment="1" applyProtection="1">
      <alignment horizontal="center" vertical="center" wrapText="1"/>
      <protection hidden="1"/>
    </xf>
    <xf numFmtId="0" fontId="4" fillId="2" borderId="0" xfId="2" applyFont="1" applyFill="1" applyBorder="1" applyAlignment="1" applyProtection="1">
      <alignment horizontal="center" vertical="center"/>
      <protection hidden="1"/>
    </xf>
    <xf numFmtId="0" fontId="27" fillId="2" borderId="0" xfId="0" applyFont="1" applyFill="1" applyBorder="1"/>
    <xf numFmtId="0" fontId="27" fillId="2" borderId="0" xfId="2" applyFont="1" applyFill="1" applyBorder="1"/>
    <xf numFmtId="0" fontId="14" fillId="2" borderId="0" xfId="0" applyFont="1" applyFill="1" applyProtection="1">
      <protection hidden="1"/>
    </xf>
    <xf numFmtId="0" fontId="28" fillId="2" borderId="0" xfId="0" applyFont="1" applyFill="1"/>
    <xf numFmtId="0" fontId="20" fillId="2" borderId="0" xfId="0" applyFont="1" applyFill="1" applyAlignment="1"/>
    <xf numFmtId="0" fontId="20" fillId="2" borderId="3" xfId="0" applyFont="1" applyFill="1" applyBorder="1"/>
    <xf numFmtId="0" fontId="20" fillId="2" borderId="0" xfId="0" applyFont="1" applyFill="1" applyBorder="1"/>
    <xf numFmtId="0" fontId="4" fillId="0" borderId="0" xfId="2" applyFont="1" applyBorder="1" applyAlignment="1" applyProtection="1">
      <protection hidden="1"/>
    </xf>
    <xf numFmtId="0" fontId="4" fillId="2" borderId="0" xfId="2" applyFont="1" applyFill="1" applyBorder="1" applyAlignment="1" applyProtection="1">
      <alignment horizontal="center"/>
      <protection hidden="1"/>
    </xf>
    <xf numFmtId="0" fontId="10" fillId="2" borderId="0" xfId="2" applyFont="1" applyFill="1" applyAlignment="1" applyProtection="1">
      <alignment wrapText="1"/>
      <protection hidden="1"/>
    </xf>
    <xf numFmtId="0" fontId="4" fillId="2" borderId="0" xfId="2" applyFont="1" applyFill="1" applyBorder="1" applyAlignment="1" applyProtection="1">
      <alignment horizontal="center" vertical="center"/>
      <protection hidden="1"/>
    </xf>
    <xf numFmtId="0" fontId="15" fillId="2" borderId="0" xfId="2" applyFont="1" applyFill="1" applyBorder="1"/>
    <xf numFmtId="0" fontId="4" fillId="2" borderId="2" xfId="2" applyFont="1" applyFill="1" applyBorder="1" applyAlignment="1" applyProtection="1">
      <protection hidden="1"/>
    </xf>
    <xf numFmtId="0" fontId="21" fillId="2" borderId="0" xfId="0" applyFont="1" applyFill="1" applyBorder="1" applyProtection="1">
      <protection hidden="1"/>
    </xf>
    <xf numFmtId="0" fontId="24" fillId="2" borderId="0" xfId="0" applyFont="1" applyFill="1" applyBorder="1" applyProtection="1">
      <protection hidden="1"/>
    </xf>
    <xf numFmtId="0" fontId="14" fillId="2" borderId="0" xfId="0" applyFont="1" applyFill="1" applyBorder="1"/>
    <xf numFmtId="0" fontId="14" fillId="2" borderId="0" xfId="2" applyFont="1" applyFill="1" applyBorder="1" applyProtection="1"/>
    <xf numFmtId="0" fontId="15" fillId="2" borderId="0" xfId="2" applyFont="1" applyFill="1" applyBorder="1" applyAlignment="1" applyProtection="1">
      <protection hidden="1"/>
    </xf>
    <xf numFmtId="0" fontId="14" fillId="2" borderId="0" xfId="0" applyFont="1" applyFill="1" applyBorder="1" applyProtection="1">
      <protection hidden="1"/>
    </xf>
    <xf numFmtId="0" fontId="14" fillId="2" borderId="0" xfId="0" applyFont="1" applyFill="1"/>
    <xf numFmtId="0" fontId="14" fillId="2" borderId="3" xfId="0" applyFont="1" applyFill="1" applyBorder="1"/>
    <xf numFmtId="0" fontId="4" fillId="2" borderId="0" xfId="0" applyFont="1" applyFill="1" applyAlignment="1">
      <alignment horizontal="left" wrapText="1"/>
    </xf>
    <xf numFmtId="0" fontId="21" fillId="2" borderId="0" xfId="0" quotePrefix="1" applyFont="1" applyFill="1" applyAlignment="1">
      <alignment horizontal="left" wrapText="1"/>
    </xf>
    <xf numFmtId="0" fontId="21" fillId="2" borderId="0" xfId="0" applyFont="1" applyFill="1" applyAlignment="1">
      <alignment horizontal="left" wrapText="1"/>
    </xf>
    <xf numFmtId="0" fontId="4" fillId="2" borderId="0" xfId="2" applyFont="1" applyFill="1" applyBorder="1" applyAlignment="1" applyProtection="1">
      <alignment horizontal="center"/>
      <protection hidden="1"/>
    </xf>
    <xf numFmtId="0" fontId="4" fillId="2" borderId="0" xfId="2" applyFont="1" applyFill="1" applyBorder="1" applyAlignment="1" applyProtection="1">
      <alignment horizontal="center" vertical="center"/>
      <protection hidden="1"/>
    </xf>
    <xf numFmtId="0" fontId="10" fillId="2" borderId="5" xfId="2" applyFont="1" applyFill="1" applyBorder="1" applyAlignment="1" applyProtection="1">
      <alignment vertical="center"/>
      <protection hidden="1"/>
    </xf>
    <xf numFmtId="0" fontId="10" fillId="2" borderId="6" xfId="2" applyFont="1" applyFill="1" applyBorder="1" applyAlignment="1" applyProtection="1">
      <alignment vertical="center"/>
      <protection hidden="1"/>
    </xf>
    <xf numFmtId="0" fontId="10" fillId="2" borderId="7" xfId="2" applyFont="1" applyFill="1" applyBorder="1" applyAlignment="1" applyProtection="1">
      <alignment vertical="center"/>
      <protection hidden="1"/>
    </xf>
    <xf numFmtId="0" fontId="21" fillId="2" borderId="0" xfId="0" applyFont="1" applyFill="1"/>
    <xf numFmtId="0" fontId="27" fillId="2" borderId="0" xfId="0" applyFont="1" applyFill="1"/>
    <xf numFmtId="0" fontId="21" fillId="2" borderId="0" xfId="0" applyFont="1" applyFill="1" applyBorder="1"/>
    <xf numFmtId="0" fontId="21" fillId="2" borderId="3" xfId="0" applyFont="1" applyFill="1" applyBorder="1"/>
    <xf numFmtId="0" fontId="29" fillId="2" borderId="0" xfId="0" applyFont="1" applyFill="1" applyBorder="1" applyAlignment="1" applyProtection="1">
      <alignment horizontal="center" vertical="center"/>
      <protection hidden="1"/>
    </xf>
    <xf numFmtId="0" fontId="10" fillId="2" borderId="0" xfId="2" applyFont="1" applyFill="1" applyBorder="1" applyAlignment="1" applyProtection="1">
      <alignment horizontal="center" vertical="center" shrinkToFit="1"/>
      <protection hidden="1"/>
    </xf>
    <xf numFmtId="0" fontId="32" fillId="2" borderId="0" xfId="0" applyFont="1" applyFill="1" applyAlignment="1">
      <alignment horizontal="left" wrapText="1"/>
    </xf>
    <xf numFmtId="0" fontId="0" fillId="2" borderId="0" xfId="0" applyFill="1" applyBorder="1" applyAlignment="1">
      <alignment vertical="center"/>
    </xf>
    <xf numFmtId="0" fontId="0" fillId="2" borderId="0" xfId="0" applyFill="1" applyBorder="1"/>
    <xf numFmtId="0" fontId="33" fillId="2" borderId="0" xfId="0" applyFont="1" applyFill="1" applyBorder="1"/>
    <xf numFmtId="0" fontId="34" fillId="2" borderId="0" xfId="0" applyFont="1" applyFill="1" applyBorder="1"/>
    <xf numFmtId="0" fontId="33" fillId="2" borderId="0" xfId="2" applyFont="1" applyFill="1" applyBorder="1"/>
    <xf numFmtId="0" fontId="35" fillId="2" borderId="0" xfId="2" applyFont="1" applyFill="1" applyBorder="1" applyProtection="1">
      <protection locked="0"/>
    </xf>
    <xf numFmtId="0" fontId="35" fillId="2" borderId="0" xfId="2" applyFont="1" applyFill="1" applyBorder="1"/>
    <xf numFmtId="0" fontId="35" fillId="2" borderId="0" xfId="2" applyFont="1" applyFill="1" applyBorder="1" applyProtection="1"/>
    <xf numFmtId="0" fontId="34" fillId="0" borderId="6" xfId="0" applyFont="1" applyBorder="1" applyAlignment="1"/>
    <xf numFmtId="0" fontId="34" fillId="0" borderId="7" xfId="0" applyFont="1" applyBorder="1" applyAlignment="1"/>
    <xf numFmtId="14" fontId="33" fillId="2" borderId="0" xfId="2" applyNumberFormat="1" applyFont="1" applyFill="1" applyBorder="1"/>
    <xf numFmtId="9" fontId="33" fillId="2" borderId="0" xfId="2" applyNumberFormat="1" applyFont="1" applyFill="1" applyBorder="1"/>
    <xf numFmtId="0" fontId="36" fillId="2" borderId="0" xfId="0" applyFont="1" applyFill="1"/>
    <xf numFmtId="0" fontId="33" fillId="2" borderId="0" xfId="0" applyFont="1" applyFill="1" applyAlignment="1">
      <alignment wrapText="1"/>
    </xf>
    <xf numFmtId="0" fontId="36" fillId="2" borderId="0" xfId="0" applyFont="1" applyFill="1" applyAlignment="1">
      <alignment horizontal="right"/>
    </xf>
    <xf numFmtId="2" fontId="36" fillId="2" borderId="0" xfId="0" applyNumberFormat="1" applyFont="1" applyFill="1" applyAlignment="1">
      <alignment horizontal="right"/>
    </xf>
    <xf numFmtId="3" fontId="36" fillId="2" borderId="0" xfId="0" applyNumberFormat="1" applyFont="1" applyFill="1" applyAlignment="1">
      <alignment horizontal="right" wrapText="1"/>
    </xf>
    <xf numFmtId="0" fontId="33" fillId="2" borderId="0" xfId="0" applyFont="1" applyFill="1"/>
    <xf numFmtId="2" fontId="33" fillId="2" borderId="0" xfId="0" applyNumberFormat="1" applyFont="1" applyFill="1" applyAlignment="1">
      <alignment horizontal="right"/>
    </xf>
    <xf numFmtId="4" fontId="36" fillId="2" borderId="0" xfId="0" applyNumberFormat="1" applyFont="1" applyFill="1" applyAlignment="1">
      <alignment horizontal="right"/>
    </xf>
    <xf numFmtId="0" fontId="33" fillId="2" borderId="0" xfId="0" applyFont="1" applyFill="1" applyBorder="1" applyAlignment="1">
      <alignment wrapText="1"/>
    </xf>
    <xf numFmtId="0" fontId="36" fillId="2" borderId="0" xfId="0" applyFont="1" applyFill="1" applyBorder="1" applyAlignment="1">
      <alignment horizontal="right" vertical="top" wrapText="1"/>
    </xf>
    <xf numFmtId="2" fontId="33" fillId="2" borderId="0" xfId="0" applyNumberFormat="1" applyFont="1" applyFill="1" applyBorder="1" applyAlignment="1">
      <alignment horizontal="right"/>
    </xf>
    <xf numFmtId="166" fontId="33" fillId="2" borderId="0" xfId="0" applyNumberFormat="1" applyFont="1" applyFill="1" applyBorder="1"/>
    <xf numFmtId="4" fontId="36" fillId="2" borderId="0" xfId="0" applyNumberFormat="1" applyFont="1" applyFill="1" applyBorder="1" applyAlignment="1">
      <alignment vertical="top"/>
    </xf>
    <xf numFmtId="167" fontId="36" fillId="2" borderId="0" xfId="0" applyNumberFormat="1" applyFont="1" applyFill="1" applyBorder="1" applyAlignment="1">
      <alignment horizontal="right"/>
    </xf>
    <xf numFmtId="167" fontId="36" fillId="2" borderId="0" xfId="0" applyNumberFormat="1" applyFont="1" applyFill="1" applyBorder="1"/>
    <xf numFmtId="4" fontId="33" fillId="2" borderId="0" xfId="0" applyNumberFormat="1" applyFont="1" applyFill="1" applyBorder="1"/>
    <xf numFmtId="2" fontId="33" fillId="2" borderId="0" xfId="0" applyNumberFormat="1" applyFont="1" applyFill="1" applyBorder="1"/>
    <xf numFmtId="4" fontId="36" fillId="2" borderId="0" xfId="0" applyNumberFormat="1" applyFont="1" applyFill="1" applyBorder="1"/>
    <xf numFmtId="4" fontId="33" fillId="2" borderId="0" xfId="0" applyNumberFormat="1" applyFont="1" applyFill="1"/>
    <xf numFmtId="9" fontId="33" fillId="2" borderId="0" xfId="3" applyFont="1" applyFill="1"/>
    <xf numFmtId="2" fontId="36" fillId="2" borderId="0" xfId="0" applyNumberFormat="1" applyFont="1" applyFill="1" applyBorder="1" applyAlignment="1">
      <alignment horizontal="right"/>
    </xf>
    <xf numFmtId="2" fontId="36" fillId="2" borderId="0" xfId="0" applyNumberFormat="1" applyFont="1" applyFill="1" applyBorder="1"/>
    <xf numFmtId="1" fontId="33" fillId="2" borderId="0" xfId="0" applyNumberFormat="1" applyFont="1" applyFill="1" applyBorder="1"/>
    <xf numFmtId="0" fontId="33" fillId="2" borderId="0" xfId="0" applyFont="1" applyFill="1" applyBorder="1" applyProtection="1"/>
    <xf numFmtId="165" fontId="33" fillId="2" borderId="0" xfId="3" applyNumberFormat="1" applyFont="1" applyFill="1" applyBorder="1" applyAlignment="1">
      <alignment vertical="top"/>
    </xf>
    <xf numFmtId="4" fontId="33" fillId="2" borderId="0" xfId="0" applyNumberFormat="1" applyFont="1" applyFill="1" applyBorder="1" applyAlignment="1">
      <alignment horizontal="right"/>
    </xf>
    <xf numFmtId="165" fontId="33" fillId="2" borderId="0" xfId="3" applyNumberFormat="1" applyFont="1" applyFill="1"/>
    <xf numFmtId="166" fontId="36" fillId="2" borderId="0" xfId="0" applyNumberFormat="1" applyFont="1" applyFill="1" applyBorder="1"/>
    <xf numFmtId="0" fontId="33" fillId="2" borderId="0" xfId="0" applyFont="1" applyFill="1" applyAlignment="1">
      <alignment horizontal="left"/>
    </xf>
    <xf numFmtId="4" fontId="33" fillId="2" borderId="0" xfId="0" applyNumberFormat="1" applyFont="1" applyFill="1" applyAlignment="1">
      <alignment horizontal="right"/>
    </xf>
    <xf numFmtId="0" fontId="36" fillId="2" borderId="0" xfId="0" applyFont="1" applyFill="1" applyAlignment="1">
      <alignment horizontal="right" wrapText="1"/>
    </xf>
    <xf numFmtId="3" fontId="33" fillId="2" borderId="0" xfId="3" applyNumberFormat="1" applyFont="1" applyFill="1"/>
    <xf numFmtId="3" fontId="33" fillId="2" borderId="0" xfId="0" applyNumberFormat="1" applyFont="1" applyFill="1" applyAlignment="1">
      <alignment horizontal="right"/>
    </xf>
    <xf numFmtId="2" fontId="33" fillId="2" borderId="0" xfId="0" applyNumberFormat="1" applyFont="1" applyFill="1" applyAlignment="1">
      <alignment wrapText="1"/>
    </xf>
    <xf numFmtId="0" fontId="37" fillId="2" borderId="0" xfId="0" applyFont="1" applyFill="1"/>
    <xf numFmtId="0" fontId="36" fillId="2" borderId="0" xfId="0" applyFont="1" applyFill="1" applyAlignment="1">
      <alignment wrapText="1"/>
    </xf>
    <xf numFmtId="0" fontId="34" fillId="2" borderId="0" xfId="0" applyFont="1" applyFill="1"/>
    <xf numFmtId="2" fontId="33" fillId="2" borderId="0" xfId="0" applyNumberFormat="1" applyFont="1" applyFill="1"/>
    <xf numFmtId="3" fontId="33" fillId="2" borderId="0" xfId="0" applyNumberFormat="1" applyFont="1" applyFill="1"/>
    <xf numFmtId="0" fontId="3" fillId="2" borderId="0" xfId="2" applyFont="1" applyFill="1" applyBorder="1" applyAlignment="1" applyProtection="1">
      <alignment horizontal="left" vertical="center"/>
      <protection hidden="1"/>
    </xf>
    <xf numFmtId="0" fontId="4" fillId="2" borderId="0" xfId="2" applyFont="1" applyFill="1" applyProtection="1">
      <protection hidden="1"/>
    </xf>
    <xf numFmtId="0" fontId="27" fillId="2" borderId="0" xfId="2" applyFont="1" applyFill="1" applyBorder="1" applyProtection="1">
      <protection hidden="1"/>
    </xf>
    <xf numFmtId="0" fontId="14" fillId="2" borderId="0" xfId="2" applyFont="1" applyFill="1" applyBorder="1" applyProtection="1">
      <protection hidden="1"/>
    </xf>
    <xf numFmtId="0" fontId="3" fillId="2" borderId="0" xfId="2" applyFont="1" applyFill="1" applyBorder="1" applyAlignment="1" applyProtection="1">
      <alignment vertical="center"/>
      <protection hidden="1"/>
    </xf>
    <xf numFmtId="0" fontId="6" fillId="2" borderId="0" xfId="2" applyFont="1" applyFill="1" applyProtection="1">
      <protection hidden="1"/>
    </xf>
    <xf numFmtId="0" fontId="24" fillId="2" borderId="0" xfId="2" applyFont="1" applyFill="1" applyProtection="1">
      <protection hidden="1"/>
    </xf>
    <xf numFmtId="0" fontId="25" fillId="2" borderId="0" xfId="2" applyFont="1" applyFill="1" applyProtection="1">
      <protection hidden="1"/>
    </xf>
    <xf numFmtId="0" fontId="18" fillId="2" borderId="0" xfId="2" applyFont="1" applyFill="1" applyBorder="1" applyProtection="1">
      <protection hidden="1"/>
    </xf>
    <xf numFmtId="0" fontId="33" fillId="2" borderId="0" xfId="2" applyFont="1" applyFill="1" applyBorder="1" applyProtection="1">
      <protection hidden="1"/>
    </xf>
    <xf numFmtId="0" fontId="33" fillId="2" borderId="0" xfId="0" applyFont="1" applyFill="1" applyBorder="1" applyProtection="1">
      <protection hidden="1"/>
    </xf>
    <xf numFmtId="0" fontId="34" fillId="0" borderId="6" xfId="0" applyFont="1" applyBorder="1" applyAlignment="1" applyProtection="1">
      <protection hidden="1"/>
    </xf>
    <xf numFmtId="0" fontId="34" fillId="0" borderId="7" xfId="0" applyFont="1" applyBorder="1" applyAlignment="1" applyProtection="1">
      <protection hidden="1"/>
    </xf>
    <xf numFmtId="0" fontId="24" fillId="2" borderId="0" xfId="2" applyFont="1" applyFill="1" applyBorder="1" applyProtection="1">
      <protection hidden="1"/>
    </xf>
    <xf numFmtId="0" fontId="36" fillId="2" borderId="0" xfId="2" applyFont="1" applyFill="1" applyBorder="1" applyAlignment="1" applyProtection="1">
      <alignment vertical="center"/>
      <protection hidden="1"/>
    </xf>
    <xf numFmtId="9" fontId="33" fillId="2" borderId="0" xfId="2" applyNumberFormat="1" applyFont="1" applyFill="1" applyBorder="1" applyProtection="1">
      <protection hidden="1"/>
    </xf>
    <xf numFmtId="14" fontId="4" fillId="2" borderId="0" xfId="2" applyNumberFormat="1" applyFont="1" applyFill="1" applyBorder="1" applyAlignment="1" applyProtection="1">
      <alignment horizontal="center" vertical="center"/>
      <protection hidden="1"/>
    </xf>
    <xf numFmtId="0" fontId="21" fillId="2" borderId="0" xfId="0" applyFont="1" applyFill="1" applyAlignment="1">
      <alignment horizontal="left" wrapText="1"/>
    </xf>
    <xf numFmtId="0" fontId="21" fillId="2" borderId="0" xfId="0" quotePrefix="1" applyFont="1" applyFill="1" applyAlignment="1">
      <alignment horizontal="left" wrapText="1"/>
    </xf>
    <xf numFmtId="0" fontId="33" fillId="2" borderId="0" xfId="0" applyFont="1" applyFill="1" applyAlignment="1">
      <alignment horizontal="left" wrapText="1"/>
    </xf>
    <xf numFmtId="0" fontId="21" fillId="2" borderId="0" xfId="2" applyFont="1" applyFill="1" applyBorder="1" applyProtection="1">
      <protection hidden="1"/>
    </xf>
    <xf numFmtId="0" fontId="21" fillId="2" borderId="0" xfId="2" applyFont="1" applyFill="1" applyBorder="1" applyProtection="1"/>
    <xf numFmtId="0" fontId="29" fillId="2" borderId="0" xfId="2" applyFont="1" applyFill="1" applyBorder="1" applyAlignment="1" applyProtection="1">
      <protection hidden="1"/>
    </xf>
    <xf numFmtId="0" fontId="21" fillId="2" borderId="0" xfId="0" applyFont="1" applyFill="1" applyBorder="1" applyAlignment="1">
      <alignment wrapText="1"/>
    </xf>
    <xf numFmtId="0" fontId="29" fillId="2" borderId="0" xfId="0" applyFont="1" applyFill="1" applyBorder="1"/>
    <xf numFmtId="0" fontId="21" fillId="2" borderId="0" xfId="2" applyFont="1" applyFill="1" applyBorder="1"/>
    <xf numFmtId="0" fontId="21" fillId="2" borderId="0" xfId="2" applyFont="1" applyFill="1" applyAlignment="1" applyProtection="1">
      <alignment horizontal="center"/>
      <protection hidden="1"/>
    </xf>
    <xf numFmtId="0" fontId="38" fillId="2" borderId="0" xfId="2" applyFont="1" applyFill="1" applyBorder="1"/>
    <xf numFmtId="0" fontId="10" fillId="2" borderId="5" xfId="2" applyFont="1" applyFill="1" applyBorder="1" applyAlignment="1" applyProtection="1">
      <alignment horizontal="center" vertical="center" wrapText="1"/>
      <protection hidden="1"/>
    </xf>
    <xf numFmtId="0" fontId="10" fillId="2" borderId="6" xfId="2" applyFont="1" applyFill="1" applyBorder="1" applyAlignment="1" applyProtection="1">
      <alignment horizontal="center" vertical="center" wrapText="1"/>
      <protection hidden="1"/>
    </xf>
    <xf numFmtId="0" fontId="10" fillId="2" borderId="7" xfId="2" applyFont="1" applyFill="1" applyBorder="1" applyAlignment="1" applyProtection="1">
      <alignment horizontal="center" vertical="center" wrapText="1"/>
      <protection hidden="1"/>
    </xf>
    <xf numFmtId="0" fontId="4" fillId="3" borderId="5" xfId="2" applyFont="1" applyFill="1" applyBorder="1" applyAlignment="1" applyProtection="1">
      <alignment horizontal="left" vertical="center"/>
      <protection locked="0" hidden="1"/>
    </xf>
    <xf numFmtId="0" fontId="4" fillId="3" borderId="6" xfId="2" applyFont="1" applyFill="1" applyBorder="1" applyAlignment="1" applyProtection="1">
      <alignment horizontal="left" vertical="center"/>
      <protection locked="0" hidden="1"/>
    </xf>
    <xf numFmtId="0" fontId="4" fillId="3" borderId="7" xfId="2" applyFont="1" applyFill="1" applyBorder="1" applyAlignment="1" applyProtection="1">
      <alignment horizontal="left" vertical="center"/>
      <protection locked="0" hidden="1"/>
    </xf>
    <xf numFmtId="0" fontId="4" fillId="3" borderId="5" xfId="2" applyFont="1" applyFill="1" applyBorder="1" applyAlignment="1" applyProtection="1">
      <alignment horizontal="center" vertical="center"/>
      <protection locked="0" hidden="1"/>
    </xf>
    <xf numFmtId="0" fontId="4" fillId="3" borderId="6" xfId="2" applyFont="1" applyFill="1" applyBorder="1" applyAlignment="1" applyProtection="1">
      <alignment horizontal="center" vertical="center"/>
      <protection locked="0" hidden="1"/>
    </xf>
    <xf numFmtId="0" fontId="4" fillId="3" borderId="7" xfId="2" applyFont="1" applyFill="1" applyBorder="1" applyAlignment="1" applyProtection="1">
      <alignment horizontal="center" vertical="center"/>
      <protection locked="0" hidden="1"/>
    </xf>
    <xf numFmtId="0" fontId="0" fillId="0" borderId="6" xfId="0" applyBorder="1" applyAlignment="1">
      <alignment vertical="center"/>
    </xf>
    <xf numFmtId="0" fontId="0" fillId="0" borderId="7" xfId="0" applyBorder="1" applyAlignment="1">
      <alignment vertical="center"/>
    </xf>
    <xf numFmtId="0" fontId="29" fillId="2" borderId="5" xfId="0" applyFont="1" applyFill="1" applyBorder="1" applyAlignment="1" applyProtection="1">
      <alignment horizontal="center" vertical="center" wrapText="1"/>
      <protection hidden="1"/>
    </xf>
    <xf numFmtId="0" fontId="29" fillId="2" borderId="6" xfId="0" applyFont="1" applyFill="1" applyBorder="1" applyAlignment="1" applyProtection="1">
      <alignment horizontal="center" vertical="center" wrapText="1"/>
      <protection hidden="1"/>
    </xf>
    <xf numFmtId="0" fontId="29" fillId="2" borderId="7" xfId="0" applyFont="1" applyFill="1" applyBorder="1" applyAlignment="1" applyProtection="1">
      <alignment horizontal="center" vertical="center" wrapText="1"/>
      <protection hidden="1"/>
    </xf>
    <xf numFmtId="0" fontId="21" fillId="2" borderId="5" xfId="0" applyFont="1" applyFill="1" applyBorder="1" applyAlignment="1" applyProtection="1">
      <alignment horizontal="center" vertical="center" wrapText="1"/>
      <protection hidden="1"/>
    </xf>
    <xf numFmtId="0" fontId="0" fillId="0" borderId="6" xfId="0" applyBorder="1"/>
    <xf numFmtId="0" fontId="0" fillId="0" borderId="7" xfId="0" applyBorder="1"/>
    <xf numFmtId="0" fontId="4" fillId="2" borderId="0" xfId="0" applyFont="1" applyFill="1" applyAlignment="1">
      <alignment horizontal="left" wrapText="1"/>
    </xf>
    <xf numFmtId="3" fontId="10" fillId="2" borderId="4" xfId="2" applyNumberFormat="1" applyFont="1" applyFill="1" applyBorder="1" applyAlignment="1" applyProtection="1">
      <alignment horizontal="center"/>
      <protection hidden="1"/>
    </xf>
    <xf numFmtId="0" fontId="4" fillId="3" borderId="4" xfId="2" applyFont="1" applyFill="1" applyBorder="1" applyAlignment="1" applyProtection="1">
      <alignment horizontal="center" vertical="center"/>
      <protection locked="0" hidden="1"/>
    </xf>
    <xf numFmtId="0" fontId="32" fillId="2" borderId="0" xfId="0" applyFont="1" applyFill="1" applyAlignment="1">
      <alignment horizontal="left" vertical="center" wrapText="1"/>
    </xf>
    <xf numFmtId="0" fontId="21" fillId="2" borderId="0" xfId="0" quotePrefix="1" applyFont="1" applyFill="1" applyAlignment="1">
      <alignment horizontal="left" wrapText="1"/>
    </xf>
    <xf numFmtId="0" fontId="21" fillId="2" borderId="0" xfId="0" applyFont="1" applyFill="1" applyAlignment="1">
      <alignment horizontal="left" wrapText="1"/>
    </xf>
    <xf numFmtId="0" fontId="21" fillId="3" borderId="5" xfId="0" applyFont="1" applyFill="1" applyBorder="1" applyAlignment="1" applyProtection="1">
      <alignment horizontal="center"/>
      <protection locked="0"/>
    </xf>
    <xf numFmtId="0" fontId="21" fillId="3" borderId="6" xfId="0" applyFont="1" applyFill="1" applyBorder="1" applyAlignment="1" applyProtection="1">
      <alignment horizontal="center"/>
      <protection locked="0"/>
    </xf>
    <xf numFmtId="0" fontId="21" fillId="3" borderId="7" xfId="0" applyFont="1" applyFill="1" applyBorder="1" applyAlignment="1" applyProtection="1">
      <alignment horizontal="center"/>
      <protection locked="0"/>
    </xf>
    <xf numFmtId="0" fontId="10" fillId="2" borderId="0" xfId="2" applyFont="1" applyFill="1" applyAlignment="1" applyProtection="1">
      <alignment horizontal="left"/>
      <protection hidden="1"/>
    </xf>
    <xf numFmtId="0" fontId="4" fillId="3" borderId="1" xfId="2" applyFont="1" applyFill="1" applyBorder="1" applyAlignment="1" applyProtection="1">
      <alignment horizontal="center"/>
      <protection locked="0" hidden="1"/>
    </xf>
    <xf numFmtId="0" fontId="4" fillId="3" borderId="2" xfId="2" applyFont="1" applyFill="1" applyBorder="1" applyAlignment="1" applyProtection="1">
      <alignment horizontal="center"/>
      <protection locked="0" hidden="1"/>
    </xf>
    <xf numFmtId="0" fontId="4" fillId="3" borderId="4" xfId="2" applyFont="1" applyFill="1" applyBorder="1" applyAlignment="1" applyProtection="1">
      <alignment horizontal="center"/>
      <protection locked="0" hidden="1"/>
    </xf>
    <xf numFmtId="0" fontId="4" fillId="0" borderId="0" xfId="2" applyFont="1" applyBorder="1" applyAlignment="1" applyProtection="1">
      <protection hidden="1"/>
    </xf>
    <xf numFmtId="0" fontId="4" fillId="3" borderId="5" xfId="2" applyFont="1" applyFill="1" applyBorder="1" applyAlignment="1" applyProtection="1">
      <alignment horizontal="center"/>
      <protection locked="0" hidden="1"/>
    </xf>
    <xf numFmtId="0" fontId="4" fillId="3" borderId="6" xfId="2" applyFont="1" applyFill="1" applyBorder="1" applyAlignment="1" applyProtection="1">
      <alignment horizontal="center"/>
      <protection locked="0" hidden="1"/>
    </xf>
    <xf numFmtId="0" fontId="4" fillId="3" borderId="7" xfId="2" applyFont="1" applyFill="1" applyBorder="1" applyAlignment="1" applyProtection="1">
      <alignment horizontal="center"/>
      <protection locked="0" hidden="1"/>
    </xf>
    <xf numFmtId="0" fontId="3" fillId="3" borderId="4" xfId="2" applyFont="1" applyFill="1" applyBorder="1" applyAlignment="1" applyProtection="1">
      <alignment horizontal="center" vertical="center"/>
      <protection locked="0"/>
    </xf>
    <xf numFmtId="0" fontId="2" fillId="2" borderId="0" xfId="2" applyFont="1" applyFill="1" applyBorder="1" applyAlignment="1">
      <alignment horizontal="right" vertical="center"/>
    </xf>
    <xf numFmtId="0" fontId="4" fillId="2" borderId="0" xfId="2" applyFont="1" applyFill="1" applyAlignment="1" applyProtection="1">
      <alignment horizontal="center"/>
      <protection hidden="1"/>
    </xf>
    <xf numFmtId="0" fontId="10" fillId="2" borderId="0" xfId="2" applyFont="1" applyFill="1" applyAlignment="1" applyProtection="1">
      <alignment horizontal="center"/>
      <protection hidden="1"/>
    </xf>
    <xf numFmtId="0" fontId="10" fillId="2" borderId="0" xfId="2" applyFont="1" applyFill="1" applyAlignment="1" applyProtection="1">
      <alignment horizontal="left" wrapText="1"/>
      <protection hidden="1"/>
    </xf>
    <xf numFmtId="0" fontId="10" fillId="2" borderId="8" xfId="2" applyFont="1" applyFill="1" applyBorder="1" applyAlignment="1" applyProtection="1">
      <alignment horizontal="left" wrapText="1"/>
      <protection hidden="1"/>
    </xf>
    <xf numFmtId="0" fontId="10" fillId="2" borderId="0" xfId="2" applyFont="1" applyFill="1" applyBorder="1" applyAlignment="1" applyProtection="1">
      <alignment horizontal="center" vertical="center"/>
      <protection locked="0" hidden="1"/>
    </xf>
    <xf numFmtId="0" fontId="4" fillId="2" borderId="0" xfId="2" applyFont="1" applyFill="1" applyBorder="1" applyAlignment="1" applyProtection="1">
      <alignment horizontal="center"/>
      <protection hidden="1"/>
    </xf>
    <xf numFmtId="0" fontId="5" fillId="2" borderId="0" xfId="2" applyFont="1" applyFill="1" applyAlignment="1">
      <alignment horizontal="left"/>
    </xf>
    <xf numFmtId="0" fontId="2" fillId="2" borderId="0" xfId="2" applyFont="1" applyFill="1" applyAlignment="1">
      <alignment vertical="center"/>
    </xf>
    <xf numFmtId="0" fontId="2" fillId="2" borderId="8" xfId="2" applyFont="1" applyFill="1" applyBorder="1" applyAlignment="1">
      <alignment vertical="center"/>
    </xf>
    <xf numFmtId="0" fontId="3" fillId="3" borderId="5" xfId="2" applyFont="1" applyFill="1" applyBorder="1" applyAlignment="1" applyProtection="1">
      <alignment horizontal="center"/>
      <protection locked="0" hidden="1"/>
    </xf>
    <xf numFmtId="0" fontId="3" fillId="3" borderId="6" xfId="2" applyFont="1" applyFill="1" applyBorder="1" applyAlignment="1" applyProtection="1">
      <alignment horizontal="center"/>
      <protection locked="0" hidden="1"/>
    </xf>
    <xf numFmtId="0" fontId="3" fillId="3" borderId="7" xfId="2" applyFont="1" applyFill="1" applyBorder="1" applyAlignment="1" applyProtection="1">
      <alignment horizontal="center"/>
      <protection locked="0" hidden="1"/>
    </xf>
    <xf numFmtId="0" fontId="4" fillId="3" borderId="9" xfId="2" applyFont="1" applyFill="1" applyBorder="1" applyAlignment="1" applyProtection="1">
      <alignment horizontal="center"/>
      <protection locked="0" hidden="1"/>
    </xf>
    <xf numFmtId="14" fontId="4" fillId="3" borderId="4" xfId="2" applyNumberFormat="1" applyFont="1" applyFill="1" applyBorder="1" applyAlignment="1" applyProtection="1">
      <alignment horizontal="center" vertical="center"/>
      <protection locked="0" hidden="1"/>
    </xf>
    <xf numFmtId="0" fontId="4" fillId="2" borderId="0" xfId="2" applyFont="1" applyFill="1" applyBorder="1" applyAlignment="1" applyProtection="1">
      <alignment horizontal="center" vertical="center"/>
      <protection hidden="1"/>
    </xf>
    <xf numFmtId="14" fontId="4" fillId="2" borderId="0" xfId="2" applyNumberFormat="1" applyFont="1" applyFill="1" applyBorder="1" applyAlignment="1" applyProtection="1">
      <alignment horizontal="center" vertical="center"/>
      <protection locked="0" hidden="1"/>
    </xf>
    <xf numFmtId="0" fontId="3" fillId="2" borderId="0" xfId="2" applyFont="1" applyFill="1" applyBorder="1" applyAlignment="1" applyProtection="1">
      <alignment horizontal="center" vertical="center"/>
      <protection hidden="1"/>
    </xf>
    <xf numFmtId="3" fontId="10" fillId="3" borderId="5" xfId="2" applyNumberFormat="1" applyFont="1" applyFill="1" applyBorder="1" applyAlignment="1" applyProtection="1">
      <alignment horizontal="center" vertical="center"/>
      <protection locked="0"/>
    </xf>
    <xf numFmtId="3" fontId="0" fillId="0" borderId="6" xfId="0" applyNumberFormat="1" applyBorder="1" applyProtection="1">
      <protection locked="0"/>
    </xf>
    <xf numFmtId="3" fontId="0" fillId="0" borderId="7" xfId="0" applyNumberFormat="1" applyBorder="1" applyProtection="1">
      <protection locked="0"/>
    </xf>
    <xf numFmtId="1" fontId="4" fillId="3" borderId="5" xfId="2" applyNumberFormat="1" applyFont="1" applyFill="1" applyBorder="1" applyAlignment="1" applyProtection="1">
      <alignment horizontal="center" vertical="center"/>
      <protection locked="0"/>
    </xf>
    <xf numFmtId="1" fontId="0" fillId="0" borderId="6" xfId="0" applyNumberFormat="1" applyBorder="1" applyProtection="1">
      <protection locked="0"/>
    </xf>
    <xf numFmtId="1" fontId="0" fillId="0" borderId="7" xfId="0" applyNumberFormat="1" applyBorder="1" applyProtection="1">
      <protection locked="0"/>
    </xf>
    <xf numFmtId="3" fontId="10" fillId="2" borderId="5" xfId="2" applyNumberFormat="1" applyFont="1" applyFill="1" applyBorder="1" applyAlignment="1" applyProtection="1">
      <alignment horizontal="center" vertical="center" shrinkToFit="1"/>
      <protection hidden="1"/>
    </xf>
    <xf numFmtId="3" fontId="10" fillId="2" borderId="6" xfId="2" applyNumberFormat="1" applyFont="1" applyFill="1" applyBorder="1" applyAlignment="1" applyProtection="1">
      <alignment horizontal="center" vertical="center" shrinkToFit="1"/>
      <protection hidden="1"/>
    </xf>
    <xf numFmtId="3" fontId="10" fillId="2" borderId="7" xfId="2" applyNumberFormat="1" applyFont="1" applyFill="1" applyBorder="1" applyAlignment="1" applyProtection="1">
      <alignment horizontal="center" vertical="center" shrinkToFit="1"/>
      <protection hidden="1"/>
    </xf>
    <xf numFmtId="0" fontId="29" fillId="2" borderId="5" xfId="0" applyFont="1" applyFill="1" applyBorder="1" applyAlignment="1" applyProtection="1">
      <alignment horizontal="center" vertical="center"/>
      <protection hidden="1"/>
    </xf>
    <xf numFmtId="0" fontId="29" fillId="2" borderId="6" xfId="0" applyFont="1" applyFill="1" applyBorder="1" applyAlignment="1" applyProtection="1">
      <alignment horizontal="center" vertical="center"/>
      <protection hidden="1"/>
    </xf>
    <xf numFmtId="0" fontId="29" fillId="2" borderId="7" xfId="0" applyFont="1" applyFill="1" applyBorder="1" applyAlignment="1" applyProtection="1">
      <alignment horizontal="center" vertical="center"/>
      <protection hidden="1"/>
    </xf>
  </cellXfs>
  <cellStyles count="4">
    <cellStyle name="Normál" xfId="0" builtinId="0"/>
    <cellStyle name="Normál 2" xfId="1"/>
    <cellStyle name="Normál_ajanlat-lekt" xfId="2"/>
    <cellStyle name="Százalék" xfId="3" builtinId="5"/>
  </cellStyles>
  <dxfs count="6">
    <dxf>
      <fill>
        <patternFill>
          <bgColor theme="3" tint="0.79998168889431442"/>
        </patternFill>
      </fill>
      <border>
        <left style="thin">
          <color indexed="64"/>
        </left>
        <right style="thin">
          <color indexed="64"/>
        </right>
        <top style="thin">
          <color indexed="64"/>
        </top>
        <bottom style="thin">
          <color indexed="64"/>
        </bottom>
      </border>
    </dxf>
    <dxf>
      <font>
        <color theme="1"/>
      </font>
    </dxf>
    <dxf>
      <font>
        <b/>
        <i val="0"/>
        <color rgb="FFFF0000"/>
      </font>
    </dxf>
    <dxf>
      <fill>
        <patternFill>
          <bgColor theme="3" tint="0.79998168889431442"/>
        </patternFill>
      </fill>
      <border>
        <left style="thin">
          <color indexed="64"/>
        </left>
        <right style="thin">
          <color indexed="64"/>
        </right>
        <top style="thin">
          <color indexed="64"/>
        </top>
        <bottom style="thin">
          <color indexed="64"/>
        </bottom>
      </border>
    </dxf>
    <dxf>
      <font>
        <b/>
        <i val="0"/>
        <color rgb="FFFF0000"/>
      </font>
    </dxf>
    <dxf>
      <font>
        <b/>
        <i val="0"/>
        <color rgb="FFFF0000"/>
      </font>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42</xdr:col>
      <xdr:colOff>738867</xdr:colOff>
      <xdr:row>0</xdr:row>
      <xdr:rowOff>27214</xdr:rowOff>
    </xdr:from>
    <xdr:to>
      <xdr:col>42</xdr:col>
      <xdr:colOff>2346324</xdr:colOff>
      <xdr:row>2</xdr:row>
      <xdr:rowOff>179614</xdr:rowOff>
    </xdr:to>
    <xdr:pic>
      <xdr:nvPicPr>
        <xdr:cNvPr id="1408" name="Picture 91" descr="pozitiv_35mm_logo"/>
        <xdr:cNvPicPr>
          <a:picLocks noChangeAspect="1" noChangeArrowheads="1"/>
        </xdr:cNvPicPr>
      </xdr:nvPicPr>
      <xdr:blipFill>
        <a:blip xmlns:r="http://schemas.openxmlformats.org/officeDocument/2006/relationships" r:embed="rId1" cstate="print"/>
        <a:srcRect/>
        <a:stretch>
          <a:fillRect/>
        </a:stretch>
      </xdr:blipFill>
      <xdr:spPr bwMode="auto">
        <a:xfrm>
          <a:off x="14114688" y="27214"/>
          <a:ext cx="1607457" cy="451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BK165"/>
  <sheetViews>
    <sheetView tabSelected="1" zoomScale="70" zoomScaleNormal="70" zoomScalePageLayoutView="85" workbookViewId="0">
      <selection activeCell="V24" sqref="V24"/>
    </sheetView>
  </sheetViews>
  <sheetFormatPr defaultColWidth="0" defaultRowHeight="14.25" zeroHeight="1"/>
  <cols>
    <col min="1" max="1" width="2" style="1" customWidth="1"/>
    <col min="2" max="2" width="5.140625" style="81" customWidth="1"/>
    <col min="3" max="3" width="8.5703125" style="81" customWidth="1"/>
    <col min="4" max="4" width="10" style="81" customWidth="1"/>
    <col min="5" max="5" width="22.85546875" style="81" customWidth="1"/>
    <col min="6" max="6" width="7" style="81" customWidth="1"/>
    <col min="7" max="13" width="2.85546875" style="81" customWidth="1"/>
    <col min="14" max="14" width="3.85546875" style="81" customWidth="1"/>
    <col min="15" max="15" width="6.42578125" style="81" customWidth="1"/>
    <col min="16" max="18" width="2.85546875" style="81" customWidth="1"/>
    <col min="19" max="19" width="3.7109375" style="81" customWidth="1"/>
    <col min="20" max="20" width="5.85546875" style="81" customWidth="1"/>
    <col min="21" max="21" width="3.85546875" style="81" customWidth="1"/>
    <col min="22" max="22" width="8.85546875" style="81" customWidth="1"/>
    <col min="23" max="23" width="3.140625" style="81" customWidth="1"/>
    <col min="24" max="24" width="5.140625" style="81" customWidth="1"/>
    <col min="25" max="25" width="3.140625" style="81" customWidth="1"/>
    <col min="26" max="26" width="3" style="81" customWidth="1"/>
    <col min="27" max="27" width="2.85546875" style="81" customWidth="1"/>
    <col min="28" max="28" width="7.140625" style="81" customWidth="1"/>
    <col min="29" max="29" width="3.42578125" style="81" customWidth="1"/>
    <col min="30" max="38" width="4" style="81" customWidth="1"/>
    <col min="39" max="40" width="4" style="82" customWidth="1"/>
    <col min="41" max="41" width="10" style="67" customWidth="1"/>
    <col min="42" max="42" width="2.42578125" style="67" customWidth="1"/>
    <col min="43" max="43" width="54.85546875" style="83" customWidth="1"/>
    <col min="44" max="44" width="25.28515625" style="90" hidden="1" customWidth="1"/>
    <col min="45" max="45" width="23.28515625" style="90" hidden="1" customWidth="1"/>
    <col min="46" max="46" width="15.42578125" style="90" hidden="1" customWidth="1"/>
    <col min="47" max="47" width="18.42578125" style="90" hidden="1" customWidth="1"/>
    <col min="48" max="48" width="13" style="91" hidden="1" customWidth="1"/>
    <col min="49" max="49" width="15.140625" style="91" hidden="1" customWidth="1"/>
    <col min="50" max="50" width="11.28515625" style="91" hidden="1" customWidth="1"/>
    <col min="51" max="51" width="10" style="91" hidden="1" customWidth="1"/>
    <col min="52" max="52" width="12.85546875" style="91" hidden="1" customWidth="1"/>
    <col min="53" max="53" width="19.5703125" style="91" hidden="1" customWidth="1"/>
    <col min="54" max="54" width="19.85546875" style="91" hidden="1" customWidth="1"/>
    <col min="55" max="55" width="19.28515625" style="91" hidden="1" customWidth="1"/>
    <col min="56" max="56" width="16" style="91" hidden="1" customWidth="1"/>
    <col min="57" max="57" width="10.28515625" style="91" hidden="1" customWidth="1"/>
    <col min="58" max="16384" width="9.140625" style="91" hidden="1"/>
  </cols>
  <sheetData>
    <row r="1" spans="1:63" ht="9" customHeight="1">
      <c r="B1" s="1"/>
      <c r="C1" s="1"/>
      <c r="D1" s="1"/>
      <c r="E1" s="1"/>
      <c r="F1" s="1"/>
      <c r="G1" s="1"/>
      <c r="H1" s="1"/>
      <c r="I1" s="1"/>
      <c r="J1" s="1"/>
      <c r="K1" s="1"/>
      <c r="L1" s="1"/>
      <c r="M1" s="1"/>
      <c r="N1" s="1"/>
      <c r="O1" s="1"/>
      <c r="P1" s="1"/>
      <c r="Q1" s="1"/>
      <c r="R1" s="1"/>
      <c r="S1" s="1"/>
      <c r="T1" s="1"/>
      <c r="U1" s="1"/>
      <c r="V1" s="1"/>
      <c r="W1" s="1"/>
      <c r="X1" s="1"/>
      <c r="Y1" s="1"/>
      <c r="Z1" s="1"/>
      <c r="AA1" s="1"/>
      <c r="AB1" s="1"/>
      <c r="AC1" s="16"/>
      <c r="AD1" s="16"/>
      <c r="AE1" s="16"/>
      <c r="AF1" s="16"/>
      <c r="AG1" s="16"/>
      <c r="AH1" s="16"/>
      <c r="AI1" s="16"/>
      <c r="AJ1" s="16"/>
      <c r="AK1" s="16"/>
      <c r="AL1" s="16"/>
      <c r="AM1" s="44"/>
      <c r="AN1" s="44"/>
      <c r="AO1" s="70"/>
      <c r="AP1" s="70"/>
      <c r="AQ1" s="65"/>
    </row>
    <row r="2" spans="1:63" s="92" customFormat="1" ht="15" customHeight="1">
      <c r="A2" s="210" t="s">
        <v>0</v>
      </c>
      <c r="B2" s="210"/>
      <c r="C2" s="210"/>
      <c r="D2" s="210"/>
      <c r="E2" s="211"/>
      <c r="F2" s="212"/>
      <c r="G2" s="213"/>
      <c r="H2" s="213"/>
      <c r="I2" s="213"/>
      <c r="J2" s="213"/>
      <c r="K2" s="213"/>
      <c r="L2" s="213"/>
      <c r="M2" s="213"/>
      <c r="N2" s="214"/>
      <c r="O2" s="2"/>
      <c r="P2" s="2"/>
      <c r="Q2" s="2"/>
      <c r="R2" s="3" t="s">
        <v>1</v>
      </c>
      <c r="S2" s="3"/>
      <c r="T2" s="3"/>
      <c r="U2" s="3"/>
      <c r="V2" s="3"/>
      <c r="W2" s="4"/>
      <c r="X2" s="201"/>
      <c r="Y2" s="201"/>
      <c r="Z2" s="201"/>
      <c r="AA2" s="201"/>
      <c r="AB2" s="201"/>
      <c r="AC2" s="139"/>
      <c r="AD2" s="30"/>
      <c r="AE2" s="30"/>
      <c r="AF2" s="140"/>
      <c r="AG2" s="140"/>
      <c r="AH2" s="140"/>
      <c r="AI2" s="140"/>
      <c r="AJ2" s="140"/>
      <c r="AK2" s="140"/>
      <c r="AL2" s="140"/>
      <c r="AM2" s="141"/>
      <c r="AO2" s="142"/>
      <c r="AP2" s="142"/>
      <c r="AQ2" s="164"/>
    </row>
    <row r="3" spans="1:63" s="92" customFormat="1" ht="15.75" customHeight="1">
      <c r="A3" s="209" t="s">
        <v>2</v>
      </c>
      <c r="B3" s="209"/>
      <c r="C3" s="209"/>
      <c r="D3" s="209"/>
      <c r="E3" s="209"/>
      <c r="F3" s="5"/>
      <c r="G3" s="5"/>
      <c r="H3" s="5"/>
      <c r="I3" s="5"/>
      <c r="J3" s="5"/>
      <c r="K3" s="5"/>
      <c r="L3" s="5"/>
      <c r="M3" s="5"/>
      <c r="N3" s="5"/>
      <c r="O3" s="5"/>
      <c r="P3" s="5"/>
      <c r="Q3" s="5"/>
      <c r="R3" s="5"/>
      <c r="S3" s="202"/>
      <c r="T3" s="202"/>
      <c r="U3" s="202"/>
      <c r="V3" s="202"/>
      <c r="W3" s="202"/>
      <c r="X3" s="202"/>
      <c r="Y3" s="4"/>
      <c r="Z3" s="4"/>
      <c r="AA3" s="4"/>
      <c r="AB3" s="6"/>
      <c r="AC3" s="143"/>
      <c r="AD3" s="143"/>
      <c r="AE3" s="143"/>
      <c r="AF3" s="144"/>
      <c r="AG3" s="140"/>
      <c r="AH3" s="140"/>
      <c r="AI3" s="140"/>
      <c r="AJ3" s="140"/>
      <c r="AK3" s="140"/>
      <c r="AL3" s="140"/>
      <c r="AM3" s="145"/>
      <c r="AN3" s="145"/>
      <c r="AO3" s="142"/>
      <c r="AP3" s="142"/>
      <c r="AQ3" s="159"/>
    </row>
    <row r="4" spans="1:63" s="92" customFormat="1" ht="16.5" customHeight="1">
      <c r="A4" s="7" t="s">
        <v>28</v>
      </c>
      <c r="B4" s="7" t="s">
        <v>78</v>
      </c>
      <c r="C4" s="7"/>
      <c r="D4" s="7"/>
      <c r="E4" s="7"/>
      <c r="F4" s="7"/>
      <c r="G4" s="7"/>
      <c r="H4" s="7"/>
      <c r="I4" s="7"/>
      <c r="J4" s="7"/>
      <c r="K4" s="7"/>
      <c r="L4" s="7"/>
      <c r="M4" s="7"/>
      <c r="N4" s="7"/>
      <c r="O4" s="7"/>
      <c r="P4" s="7"/>
      <c r="Q4" s="8"/>
      <c r="R4" s="8"/>
      <c r="S4" s="8"/>
      <c r="T4" s="8"/>
      <c r="U4" s="8"/>
      <c r="V4" s="8"/>
      <c r="W4" s="8"/>
      <c r="X4" s="8"/>
      <c r="Y4" s="9"/>
      <c r="Z4" s="9"/>
      <c r="AA4" s="9"/>
      <c r="AB4" s="9"/>
      <c r="AC4" s="21"/>
      <c r="AD4" s="21"/>
      <c r="AE4" s="21"/>
      <c r="AF4" s="21"/>
      <c r="AG4" s="21"/>
      <c r="AH4" s="22"/>
      <c r="AI4" s="22"/>
      <c r="AJ4" s="22"/>
      <c r="AK4" s="22"/>
      <c r="AL4" s="22"/>
      <c r="AM4" s="47"/>
      <c r="AN4" s="145"/>
      <c r="AO4" s="142"/>
      <c r="AP4" s="142"/>
      <c r="AQ4" s="165" t="s">
        <v>109</v>
      </c>
    </row>
    <row r="5" spans="1:63" s="92" customFormat="1" ht="16.5" customHeight="1">
      <c r="A5" s="19"/>
      <c r="B5" s="19"/>
      <c r="C5" s="20" t="s">
        <v>3</v>
      </c>
      <c r="D5" s="19"/>
      <c r="E5" s="63" t="s">
        <v>107</v>
      </c>
      <c r="F5" s="20"/>
      <c r="G5" s="203"/>
      <c r="H5" s="203"/>
      <c r="I5" s="20"/>
      <c r="J5" s="20" t="s">
        <v>4</v>
      </c>
      <c r="K5" s="20"/>
      <c r="L5" s="20"/>
      <c r="M5" s="204">
        <v>4099</v>
      </c>
      <c r="N5" s="204"/>
      <c r="O5" s="204"/>
      <c r="P5" s="204"/>
      <c r="Q5" s="20"/>
      <c r="R5" s="20"/>
      <c r="S5" s="20"/>
      <c r="T5" s="20"/>
      <c r="U5" s="20"/>
      <c r="V5" s="20"/>
      <c r="W5" s="8"/>
      <c r="X5" s="8"/>
      <c r="Y5" s="21"/>
      <c r="Z5" s="21"/>
      <c r="AA5" s="21"/>
      <c r="AB5" s="21"/>
      <c r="AC5" s="21"/>
      <c r="AD5" s="21"/>
      <c r="AE5" s="21"/>
      <c r="AF5" s="21"/>
      <c r="AG5" s="21"/>
      <c r="AH5" s="22"/>
      <c r="AI5" s="22"/>
      <c r="AJ5" s="22"/>
      <c r="AK5" s="22"/>
      <c r="AL5" s="22"/>
      <c r="AM5" s="47"/>
      <c r="AN5" s="145"/>
      <c r="AO5" s="142"/>
      <c r="AP5" s="142"/>
      <c r="AQ5" s="159"/>
    </row>
    <row r="6" spans="1:63" s="94" customFormat="1" ht="16.5" customHeight="1">
      <c r="A6" s="10"/>
      <c r="B6" s="14"/>
      <c r="C6" s="14"/>
      <c r="D6" s="14"/>
      <c r="E6" s="14"/>
      <c r="F6" s="14"/>
      <c r="G6" s="10"/>
      <c r="H6" s="10"/>
      <c r="I6" s="10"/>
      <c r="J6" s="10"/>
      <c r="K6" s="10"/>
      <c r="L6" s="10"/>
      <c r="M6" s="10"/>
      <c r="N6" s="10"/>
      <c r="O6" s="10"/>
      <c r="P6" s="10"/>
      <c r="Q6" s="10"/>
      <c r="R6" s="10"/>
      <c r="S6" s="10"/>
      <c r="T6" s="10"/>
      <c r="U6" s="10"/>
      <c r="V6" s="10"/>
      <c r="W6" s="10"/>
      <c r="X6" s="10"/>
      <c r="Y6" s="23"/>
      <c r="Z6" s="23"/>
      <c r="AA6" s="23"/>
      <c r="AB6" s="23"/>
      <c r="AC6" s="23"/>
      <c r="AD6" s="24"/>
      <c r="AE6" s="24"/>
      <c r="AF6" s="30"/>
      <c r="AG6" s="30"/>
      <c r="AH6" s="30"/>
      <c r="AI6" s="30"/>
      <c r="AJ6" s="30"/>
      <c r="AK6" s="30"/>
      <c r="AL6" s="30"/>
      <c r="AM6" s="146"/>
      <c r="AN6" s="146"/>
      <c r="AO6" s="147"/>
      <c r="AP6" s="147"/>
      <c r="AQ6" s="166"/>
      <c r="AR6" s="93"/>
      <c r="AS6" s="93"/>
      <c r="AT6" s="93"/>
      <c r="AU6" s="93"/>
      <c r="AV6" s="93"/>
      <c r="AW6" s="93"/>
      <c r="AX6" s="93"/>
      <c r="AY6" s="93"/>
      <c r="AZ6" s="93"/>
      <c r="BA6" s="93"/>
      <c r="BB6" s="93"/>
      <c r="BC6" s="93"/>
      <c r="BI6" s="93"/>
      <c r="BJ6" s="93"/>
      <c r="BK6" s="95"/>
    </row>
    <row r="7" spans="1:63" s="94" customFormat="1" ht="16.5" customHeight="1">
      <c r="A7" s="25"/>
      <c r="B7" s="193" t="s">
        <v>88</v>
      </c>
      <c r="C7" s="193"/>
      <c r="D7" s="193"/>
      <c r="E7" s="193"/>
      <c r="F7" s="193"/>
      <c r="G7" s="198"/>
      <c r="H7" s="199"/>
      <c r="I7" s="199"/>
      <c r="J7" s="199"/>
      <c r="K7" s="199"/>
      <c r="L7" s="199"/>
      <c r="M7" s="199"/>
      <c r="N7" s="199"/>
      <c r="O7" s="199"/>
      <c r="P7" s="199"/>
      <c r="Q7" s="199"/>
      <c r="R7" s="199"/>
      <c r="S7" s="199"/>
      <c r="T7" s="199"/>
      <c r="U7" s="199"/>
      <c r="V7" s="199"/>
      <c r="W7" s="199"/>
      <c r="X7" s="199"/>
      <c r="Y7" s="199"/>
      <c r="Z7" s="199"/>
      <c r="AA7" s="199"/>
      <c r="AB7" s="199"/>
      <c r="AC7" s="200"/>
      <c r="AD7" s="208" t="s">
        <v>7</v>
      </c>
      <c r="AE7" s="208"/>
      <c r="AF7" s="196"/>
      <c r="AG7" s="196"/>
      <c r="AH7" s="196"/>
      <c r="AI7" s="196"/>
      <c r="AJ7" s="196"/>
      <c r="AK7" s="196"/>
      <c r="AL7" s="196"/>
      <c r="AM7" s="30"/>
      <c r="AN7" s="45"/>
      <c r="AO7" s="68"/>
      <c r="AP7" s="68"/>
      <c r="AQ7" s="160"/>
      <c r="AR7" s="92"/>
      <c r="AS7" s="92"/>
      <c r="AT7" s="92"/>
      <c r="AU7" s="92"/>
      <c r="AV7" s="93"/>
      <c r="AW7" s="93"/>
      <c r="AX7" s="93"/>
      <c r="AY7" s="93"/>
      <c r="AZ7" s="93"/>
      <c r="BA7" s="93"/>
      <c r="BB7" s="93"/>
      <c r="BC7" s="93"/>
      <c r="BI7" s="93"/>
      <c r="BJ7" s="93"/>
      <c r="BK7" s="95"/>
    </row>
    <row r="8" spans="1:63" s="92" customFormat="1" ht="17.100000000000001" customHeight="1">
      <c r="A8" s="25"/>
      <c r="B8" s="193" t="s">
        <v>8</v>
      </c>
      <c r="C8" s="193"/>
      <c r="D8" s="193"/>
      <c r="E8" s="193"/>
      <c r="F8" s="193"/>
      <c r="G8" s="194"/>
      <c r="H8" s="194"/>
      <c r="I8" s="194"/>
      <c r="J8" s="195"/>
      <c r="K8" s="27"/>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7" t="s">
        <v>9</v>
      </c>
      <c r="AK8" s="197"/>
      <c r="AL8" s="197"/>
      <c r="AM8" s="48"/>
      <c r="AN8" s="45"/>
      <c r="AO8" s="68"/>
      <c r="AP8" s="68"/>
      <c r="AQ8" s="160"/>
      <c r="AW8" s="90" t="s">
        <v>32</v>
      </c>
    </row>
    <row r="9" spans="1:63" s="92" customFormat="1" ht="17.100000000000001" customHeight="1">
      <c r="A9" s="25"/>
      <c r="B9" s="28"/>
      <c r="C9" s="28"/>
      <c r="D9" s="28"/>
      <c r="E9" s="28"/>
      <c r="F9" s="28"/>
      <c r="G9" s="198"/>
      <c r="H9" s="199"/>
      <c r="I9" s="199"/>
      <c r="J9" s="199"/>
      <c r="K9" s="199"/>
      <c r="L9" s="199"/>
      <c r="M9" s="199"/>
      <c r="N9" s="199"/>
      <c r="O9" s="199"/>
      <c r="P9" s="199"/>
      <c r="Q9" s="199"/>
      <c r="R9" s="199"/>
      <c r="S9" s="199"/>
      <c r="T9" s="199"/>
      <c r="U9" s="199"/>
      <c r="V9" s="199"/>
      <c r="W9" s="199"/>
      <c r="X9" s="199"/>
      <c r="Y9" s="199"/>
      <c r="Z9" s="199"/>
      <c r="AA9" s="199"/>
      <c r="AB9" s="199"/>
      <c r="AC9" s="199"/>
      <c r="AD9" s="200"/>
      <c r="AE9" s="64" t="s">
        <v>10</v>
      </c>
      <c r="AF9" s="30"/>
      <c r="AG9" s="30"/>
      <c r="AH9" s="30"/>
      <c r="AI9" s="30"/>
      <c r="AJ9" s="30"/>
      <c r="AK9" s="30"/>
      <c r="AL9" s="30"/>
      <c r="AM9" s="49"/>
      <c r="AN9" s="45"/>
      <c r="AO9" s="68"/>
      <c r="AP9" s="68"/>
      <c r="AQ9" s="160"/>
      <c r="AR9" s="92" t="s">
        <v>85</v>
      </c>
      <c r="AT9" s="92" t="s">
        <v>92</v>
      </c>
      <c r="AW9" s="92" t="s">
        <v>33</v>
      </c>
      <c r="AX9" s="90">
        <f>IF(G5=AU6,1,IF(OR(G7="",G8="",L8="",G9=""),1,0))</f>
        <v>1</v>
      </c>
    </row>
    <row r="10" spans="1:63" s="148" customFormat="1" ht="17.100000000000001" customHeight="1">
      <c r="A10" s="25"/>
      <c r="B10" s="193" t="s">
        <v>89</v>
      </c>
      <c r="C10" s="193"/>
      <c r="D10" s="193"/>
      <c r="E10" s="193"/>
      <c r="F10" s="193"/>
      <c r="G10" s="196" t="s">
        <v>86</v>
      </c>
      <c r="H10" s="196"/>
      <c r="I10" s="196"/>
      <c r="J10" s="196"/>
      <c r="K10" s="196"/>
      <c r="L10" s="196"/>
      <c r="M10" s="196"/>
      <c r="N10" s="196"/>
      <c r="O10" s="196"/>
      <c r="P10" s="196"/>
      <c r="Q10" s="196"/>
      <c r="R10" s="196"/>
      <c r="S10" s="196"/>
      <c r="T10" s="196"/>
      <c r="U10" s="76"/>
      <c r="V10" s="76"/>
      <c r="W10" s="76"/>
      <c r="X10" s="76"/>
      <c r="Y10" s="76"/>
      <c r="Z10" s="76"/>
      <c r="AA10" s="76"/>
      <c r="AB10" s="76"/>
      <c r="AC10" s="76"/>
      <c r="AD10" s="76"/>
      <c r="AE10" s="59"/>
      <c r="AF10" s="30"/>
      <c r="AG10" s="30"/>
      <c r="AH10" s="30"/>
      <c r="AI10" s="30"/>
      <c r="AJ10" s="30"/>
      <c r="AK10" s="30"/>
      <c r="AL10" s="30"/>
      <c r="AM10" s="49"/>
      <c r="AN10" s="145"/>
      <c r="AO10" s="142"/>
      <c r="AP10" s="142"/>
      <c r="AQ10" s="159"/>
      <c r="AR10" s="148" t="s">
        <v>87</v>
      </c>
      <c r="AW10" s="148" t="s">
        <v>34</v>
      </c>
      <c r="AX10" s="149" t="e">
        <f>IF(AND(G22=AR17,G25=""),1,IF(OR(G22="",G23="",G27="",G28="",#REF!=""),1,0))</f>
        <v>#REF!</v>
      </c>
    </row>
    <row r="11" spans="1:63" s="148" customFormat="1" ht="17.100000000000001" customHeight="1">
      <c r="A11" s="25"/>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69"/>
      <c r="AP11" s="69"/>
      <c r="AQ11" s="161"/>
      <c r="AR11" s="148" t="s">
        <v>86</v>
      </c>
      <c r="BG11" s="150"/>
      <c r="BH11" s="151"/>
    </row>
    <row r="12" spans="1:63" s="92" customFormat="1" ht="17.100000000000001" customHeight="1">
      <c r="A12" s="25"/>
      <c r="B12" s="193" t="str">
        <f>IF(G10=AR10,"Társbiztosított üzemeltető fél neve:",IF(G10=AR11,"Társbiztosított finanszírozó fél neve",IF(G10=AR12,"Társbiztosított tulajdonos fél neve",IF(G10=AR13,"Társbiztosított finanszírozó fél neve",""))))</f>
        <v>Társbiztosított finanszírozó fél neve</v>
      </c>
      <c r="C12" s="193"/>
      <c r="D12" s="193"/>
      <c r="E12" s="193"/>
      <c r="F12" s="193"/>
      <c r="G12" s="198"/>
      <c r="H12" s="199"/>
      <c r="I12" s="199"/>
      <c r="J12" s="199"/>
      <c r="K12" s="199"/>
      <c r="L12" s="199"/>
      <c r="M12" s="199"/>
      <c r="N12" s="199"/>
      <c r="O12" s="199"/>
      <c r="P12" s="199"/>
      <c r="Q12" s="199"/>
      <c r="R12" s="199"/>
      <c r="S12" s="199"/>
      <c r="T12" s="199"/>
      <c r="U12" s="199"/>
      <c r="V12" s="199"/>
      <c r="W12" s="199"/>
      <c r="X12" s="199"/>
      <c r="Y12" s="199"/>
      <c r="Z12" s="199"/>
      <c r="AA12" s="199"/>
      <c r="AB12" s="199"/>
      <c r="AC12" s="200"/>
      <c r="AD12" s="208" t="s">
        <v>7</v>
      </c>
      <c r="AE12" s="208"/>
      <c r="AF12" s="196"/>
      <c r="AG12" s="196"/>
      <c r="AH12" s="196"/>
      <c r="AI12" s="196"/>
      <c r="AJ12" s="196"/>
      <c r="AK12" s="196"/>
      <c r="AL12" s="196"/>
      <c r="AM12" s="30"/>
      <c r="AN12" s="45"/>
      <c r="AO12" s="68"/>
      <c r="AP12" s="68"/>
      <c r="AQ12" s="160"/>
      <c r="AR12" s="92" t="s">
        <v>91</v>
      </c>
      <c r="BG12" s="96"/>
      <c r="BH12" s="97"/>
    </row>
    <row r="13" spans="1:63" s="92" customFormat="1" ht="16.5" customHeight="1">
      <c r="A13" s="25"/>
      <c r="B13" s="193" t="s">
        <v>8</v>
      </c>
      <c r="C13" s="193"/>
      <c r="D13" s="193"/>
      <c r="E13" s="193"/>
      <c r="F13" s="193"/>
      <c r="G13" s="194"/>
      <c r="H13" s="194"/>
      <c r="I13" s="194"/>
      <c r="J13" s="195"/>
      <c r="K13" s="27"/>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7" t="s">
        <v>9</v>
      </c>
      <c r="AK13" s="197"/>
      <c r="AL13" s="197"/>
      <c r="AM13" s="48"/>
      <c r="AN13" s="45"/>
      <c r="AO13" s="68"/>
      <c r="AP13" s="68"/>
      <c r="AQ13" s="160"/>
      <c r="AR13" s="92" t="s">
        <v>90</v>
      </c>
      <c r="BG13" s="96"/>
      <c r="BH13" s="97"/>
    </row>
    <row r="14" spans="1:63" s="92" customFormat="1" ht="17.100000000000001" customHeight="1">
      <c r="A14" s="25"/>
      <c r="B14" s="28"/>
      <c r="C14" s="28"/>
      <c r="D14" s="28"/>
      <c r="E14" s="28"/>
      <c r="F14" s="28"/>
      <c r="G14" s="198"/>
      <c r="H14" s="199"/>
      <c r="I14" s="199"/>
      <c r="J14" s="199"/>
      <c r="K14" s="199"/>
      <c r="L14" s="199"/>
      <c r="M14" s="199"/>
      <c r="N14" s="199"/>
      <c r="O14" s="199"/>
      <c r="P14" s="199"/>
      <c r="Q14" s="199"/>
      <c r="R14" s="199"/>
      <c r="S14" s="199"/>
      <c r="T14" s="199"/>
      <c r="U14" s="199"/>
      <c r="V14" s="199"/>
      <c r="W14" s="199"/>
      <c r="X14" s="199"/>
      <c r="Y14" s="199"/>
      <c r="Z14" s="199"/>
      <c r="AA14" s="199"/>
      <c r="AB14" s="199"/>
      <c r="AC14" s="199"/>
      <c r="AD14" s="200"/>
      <c r="AE14" s="29" t="s">
        <v>10</v>
      </c>
      <c r="AF14" s="30"/>
      <c r="AG14" s="30"/>
      <c r="AH14" s="30"/>
      <c r="AI14" s="30"/>
      <c r="AJ14" s="30"/>
      <c r="AK14" s="30"/>
      <c r="AL14" s="30"/>
      <c r="AM14" s="49"/>
      <c r="AN14" s="45"/>
      <c r="AO14" s="68"/>
      <c r="AP14" s="68"/>
      <c r="AQ14" s="160"/>
      <c r="BG14" s="96"/>
      <c r="BH14" s="97"/>
    </row>
    <row r="15" spans="1:63" s="148" customFormat="1" ht="17.100000000000001" customHeight="1">
      <c r="A15" s="26"/>
      <c r="B15" s="53"/>
      <c r="C15" s="61"/>
      <c r="D15" s="61"/>
      <c r="E15" s="61"/>
      <c r="F15" s="61"/>
      <c r="G15" s="76"/>
      <c r="H15" s="76"/>
      <c r="I15" s="76"/>
      <c r="J15" s="76"/>
      <c r="K15" s="76"/>
      <c r="L15" s="76"/>
      <c r="M15" s="76"/>
      <c r="N15" s="76"/>
      <c r="O15" s="76"/>
      <c r="P15" s="76"/>
      <c r="Q15" s="76"/>
      <c r="R15" s="76"/>
      <c r="S15" s="76"/>
      <c r="T15" s="76"/>
      <c r="U15" s="76"/>
      <c r="V15" s="30"/>
      <c r="W15" s="30"/>
      <c r="X15" s="30"/>
      <c r="Y15" s="76"/>
      <c r="Z15" s="76"/>
      <c r="AA15" s="30"/>
      <c r="AB15" s="30"/>
      <c r="AC15" s="30"/>
      <c r="AD15" s="76"/>
      <c r="AE15" s="76"/>
      <c r="AF15" s="76"/>
      <c r="AG15" s="76"/>
      <c r="AH15" s="76"/>
      <c r="AI15" s="76"/>
      <c r="AJ15" s="76"/>
      <c r="AK15" s="31"/>
      <c r="AL15" s="31"/>
      <c r="AM15" s="49"/>
      <c r="AN15" s="152"/>
      <c r="AO15" s="142"/>
      <c r="AP15" s="142"/>
      <c r="AQ15" s="159"/>
      <c r="AR15" s="153" t="s">
        <v>11</v>
      </c>
      <c r="AW15" s="148" t="s">
        <v>103</v>
      </c>
      <c r="BG15" s="150"/>
      <c r="BH15" s="151"/>
    </row>
    <row r="16" spans="1:63" s="148" customFormat="1" ht="17.100000000000001" customHeight="1">
      <c r="A16" s="26"/>
      <c r="B16" s="53"/>
      <c r="C16" s="61"/>
      <c r="D16" s="61"/>
      <c r="E16" s="61"/>
      <c r="F16" s="61"/>
      <c r="G16" s="31" t="s">
        <v>110</v>
      </c>
      <c r="H16" s="76"/>
      <c r="I16" s="76"/>
      <c r="J16" s="76"/>
      <c r="K16" s="76"/>
      <c r="L16" s="76"/>
      <c r="M16" s="76"/>
      <c r="N16" s="76"/>
      <c r="O16" s="76"/>
      <c r="P16" s="76"/>
      <c r="Q16" s="76"/>
      <c r="R16" s="76"/>
      <c r="S16" s="76"/>
      <c r="T16" s="76"/>
      <c r="U16" s="76"/>
      <c r="V16" s="30"/>
      <c r="W16" s="30"/>
      <c r="X16" s="30"/>
      <c r="Y16" s="76"/>
      <c r="Z16" s="76"/>
      <c r="AA16" s="30"/>
      <c r="AB16" s="30"/>
      <c r="AC16" s="30"/>
      <c r="AD16" s="76"/>
      <c r="AE16" s="76"/>
      <c r="AF16" s="76"/>
      <c r="AG16" s="76"/>
      <c r="AH16" s="76"/>
      <c r="AI16" s="76"/>
      <c r="AJ16" s="76"/>
      <c r="AK16" s="31"/>
      <c r="AL16" s="31"/>
      <c r="AM16" s="49"/>
      <c r="AN16" s="152"/>
      <c r="AO16" s="142"/>
      <c r="AP16" s="142"/>
      <c r="AQ16" s="159"/>
      <c r="AR16" s="148" t="s">
        <v>12</v>
      </c>
      <c r="AS16" s="148" t="s">
        <v>13</v>
      </c>
      <c r="AW16" s="148">
        <f>G25-G23</f>
        <v>0</v>
      </c>
      <c r="BG16" s="150"/>
      <c r="BH16" s="151"/>
    </row>
    <row r="17" spans="1:60" s="92" customFormat="1" ht="17.100000000000001" customHeight="1">
      <c r="A17" s="25"/>
      <c r="B17" s="205" t="s">
        <v>16</v>
      </c>
      <c r="C17" s="205"/>
      <c r="D17" s="205"/>
      <c r="E17" s="205"/>
      <c r="F17" s="206"/>
      <c r="G17" s="198"/>
      <c r="H17" s="199"/>
      <c r="I17" s="199"/>
      <c r="J17" s="199"/>
      <c r="K17" s="199"/>
      <c r="L17" s="199"/>
      <c r="M17" s="199"/>
      <c r="N17" s="199"/>
      <c r="O17" s="199"/>
      <c r="P17" s="199"/>
      <c r="Q17" s="199"/>
      <c r="R17" s="199"/>
      <c r="S17" s="199"/>
      <c r="T17" s="199"/>
      <c r="U17" s="199"/>
      <c r="V17" s="199"/>
      <c r="W17" s="199"/>
      <c r="X17" s="199"/>
      <c r="Y17" s="199"/>
      <c r="Z17" s="199"/>
      <c r="AA17" s="199"/>
      <c r="AB17" s="199"/>
      <c r="AC17" s="200"/>
      <c r="AD17" s="60"/>
      <c r="AE17" s="60"/>
      <c r="AF17" s="60"/>
      <c r="AG17" s="60"/>
      <c r="AH17" s="60"/>
      <c r="AI17" s="60"/>
      <c r="AJ17" s="60"/>
      <c r="AK17" s="31"/>
      <c r="AL17" s="31"/>
      <c r="AM17" s="49"/>
      <c r="AN17" s="46"/>
      <c r="AO17" s="68"/>
      <c r="AP17" s="68"/>
      <c r="AQ17" s="160"/>
      <c r="AR17" s="92" t="s">
        <v>14</v>
      </c>
      <c r="AS17" s="92" t="s">
        <v>15</v>
      </c>
      <c r="AW17" s="98">
        <f>IF(G22=AR17,G25,0)</f>
        <v>0</v>
      </c>
      <c r="BG17" s="96"/>
      <c r="BH17" s="97"/>
    </row>
    <row r="18" spans="1:60" s="92" customFormat="1" ht="17.100000000000001" customHeight="1">
      <c r="A18" s="25"/>
      <c r="B18" s="205"/>
      <c r="C18" s="205"/>
      <c r="D18" s="205"/>
      <c r="E18" s="205"/>
      <c r="F18" s="20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208"/>
      <c r="AE18" s="208"/>
      <c r="AF18" s="208"/>
      <c r="AG18" s="208"/>
      <c r="AH18" s="208"/>
      <c r="AI18" s="208"/>
      <c r="AJ18" s="208"/>
      <c r="AK18" s="208"/>
      <c r="AL18" s="208"/>
      <c r="AM18" s="49"/>
      <c r="AN18" s="45"/>
      <c r="AO18" s="68"/>
      <c r="AP18" s="68"/>
      <c r="AQ18" s="160"/>
      <c r="AS18" s="92" t="s">
        <v>29</v>
      </c>
      <c r="BG18" s="96"/>
      <c r="BH18" s="97"/>
    </row>
    <row r="19" spans="1:60" s="92" customFormat="1" ht="17.100000000000001" customHeight="1">
      <c r="A19" s="25"/>
      <c r="B19" s="193" t="s">
        <v>8</v>
      </c>
      <c r="C19" s="193"/>
      <c r="D19" s="193"/>
      <c r="E19" s="193"/>
      <c r="F19" s="193"/>
      <c r="G19" s="194"/>
      <c r="H19" s="194"/>
      <c r="I19" s="194"/>
      <c r="J19" s="195"/>
      <c r="K19" s="27"/>
      <c r="L19" s="215"/>
      <c r="M19" s="215"/>
      <c r="N19" s="215"/>
      <c r="O19" s="215"/>
      <c r="P19" s="215"/>
      <c r="Q19" s="215"/>
      <c r="R19" s="215"/>
      <c r="S19" s="215"/>
      <c r="T19" s="215"/>
      <c r="U19" s="215"/>
      <c r="V19" s="215"/>
      <c r="W19" s="215"/>
      <c r="X19" s="215"/>
      <c r="Y19" s="215"/>
      <c r="Z19" s="215"/>
      <c r="AA19" s="215"/>
      <c r="AB19" s="215"/>
      <c r="AC19" s="215"/>
      <c r="AD19" s="196"/>
      <c r="AE19" s="196"/>
      <c r="AF19" s="196"/>
      <c r="AG19" s="196"/>
      <c r="AH19" s="196"/>
      <c r="AI19" s="196"/>
      <c r="AJ19" s="197" t="s">
        <v>9</v>
      </c>
      <c r="AK19" s="197"/>
      <c r="AL19" s="197"/>
      <c r="AM19" s="48"/>
      <c r="AN19" s="45"/>
      <c r="AO19" s="68"/>
      <c r="AP19" s="68"/>
      <c r="AQ19" s="160"/>
      <c r="AS19" s="92" t="s">
        <v>30</v>
      </c>
      <c r="BG19" s="96"/>
      <c r="BH19" s="97"/>
    </row>
    <row r="20" spans="1:60" s="92" customFormat="1" ht="17.100000000000001" customHeight="1">
      <c r="A20" s="25"/>
      <c r="B20" s="28"/>
      <c r="C20" s="28"/>
      <c r="D20" s="28"/>
      <c r="E20" s="28"/>
      <c r="F20" s="28"/>
      <c r="G20" s="198"/>
      <c r="H20" s="199"/>
      <c r="I20" s="199"/>
      <c r="J20" s="199"/>
      <c r="K20" s="199"/>
      <c r="L20" s="199"/>
      <c r="M20" s="199"/>
      <c r="N20" s="199"/>
      <c r="O20" s="199"/>
      <c r="P20" s="199"/>
      <c r="Q20" s="199"/>
      <c r="R20" s="199"/>
      <c r="S20" s="199"/>
      <c r="T20" s="199"/>
      <c r="U20" s="199"/>
      <c r="V20" s="199"/>
      <c r="W20" s="199"/>
      <c r="X20" s="199"/>
      <c r="Y20" s="199"/>
      <c r="Z20" s="199"/>
      <c r="AA20" s="199"/>
      <c r="AB20" s="199"/>
      <c r="AC20" s="199"/>
      <c r="AD20" s="200"/>
      <c r="AE20" s="29" t="s">
        <v>10</v>
      </c>
      <c r="AF20" s="30"/>
      <c r="AG20" s="30"/>
      <c r="AH20" s="30"/>
      <c r="AI20" s="30"/>
      <c r="AJ20" s="30"/>
      <c r="AK20" s="30"/>
      <c r="AL20" s="30"/>
      <c r="AM20" s="49"/>
      <c r="AN20" s="45"/>
      <c r="AO20" s="68"/>
      <c r="AP20" s="68"/>
      <c r="AQ20" s="160"/>
      <c r="AR20" s="92" t="s">
        <v>17</v>
      </c>
      <c r="AS20" s="92" t="s">
        <v>27</v>
      </c>
      <c r="AT20" s="92" t="s">
        <v>26</v>
      </c>
      <c r="BG20" s="96"/>
      <c r="BH20" s="96"/>
    </row>
    <row r="21" spans="1:60" s="148" customFormat="1" ht="17.100000000000001" customHeight="1">
      <c r="A21" s="26"/>
      <c r="B21" s="28"/>
      <c r="C21" s="28"/>
      <c r="D21" s="28"/>
      <c r="E21" s="28"/>
      <c r="F21" s="28"/>
      <c r="G21" s="32"/>
      <c r="H21" s="32"/>
      <c r="I21" s="32"/>
      <c r="J21" s="32"/>
      <c r="K21" s="32"/>
      <c r="L21" s="32"/>
      <c r="M21" s="32"/>
      <c r="N21" s="32"/>
      <c r="O21" s="32"/>
      <c r="P21" s="32"/>
      <c r="Q21" s="32"/>
      <c r="R21" s="32"/>
      <c r="S21" s="32"/>
      <c r="T21" s="32"/>
      <c r="U21" s="32"/>
      <c r="V21" s="30"/>
      <c r="W21" s="30"/>
      <c r="X21" s="33"/>
      <c r="Y21" s="32"/>
      <c r="Z21" s="32"/>
      <c r="AA21" s="30"/>
      <c r="AB21" s="30"/>
      <c r="AC21" s="33"/>
      <c r="AD21" s="32"/>
      <c r="AE21" s="32"/>
      <c r="AF21" s="76"/>
      <c r="AG21" s="76"/>
      <c r="AH21" s="76"/>
      <c r="AI21" s="32"/>
      <c r="AJ21" s="32"/>
      <c r="AK21" s="31"/>
      <c r="AL21" s="31"/>
      <c r="AM21" s="49"/>
      <c r="AN21" s="152"/>
      <c r="AO21" s="142"/>
      <c r="AP21" s="142"/>
      <c r="AQ21" s="159"/>
      <c r="AR21" s="148" t="s">
        <v>23</v>
      </c>
      <c r="AS21" s="154">
        <v>0.05</v>
      </c>
      <c r="AT21" s="148" t="s">
        <v>20</v>
      </c>
    </row>
    <row r="22" spans="1:60" s="92" customFormat="1" ht="17.100000000000001" customHeight="1">
      <c r="A22" s="16"/>
      <c r="B22" s="12" t="s">
        <v>11</v>
      </c>
      <c r="C22" s="16"/>
      <c r="D22" s="16"/>
      <c r="E22" s="16"/>
      <c r="F22" s="16"/>
      <c r="G22" s="173"/>
      <c r="H22" s="174"/>
      <c r="I22" s="174"/>
      <c r="J22" s="174"/>
      <c r="K22" s="174"/>
      <c r="L22" s="174"/>
      <c r="M22" s="174"/>
      <c r="N22" s="175"/>
      <c r="O22" s="34"/>
      <c r="P22" s="13"/>
      <c r="Q22" s="16"/>
      <c r="R22" s="35"/>
      <c r="S22" s="35"/>
      <c r="T22" s="35"/>
      <c r="U22" s="35"/>
      <c r="V22" s="35"/>
      <c r="W22" s="35"/>
      <c r="X22" s="35"/>
      <c r="Y22" s="35"/>
      <c r="Z22" s="35"/>
      <c r="AA22" s="35"/>
      <c r="AB22" s="35"/>
      <c r="AC22" s="35"/>
      <c r="AD22" s="35"/>
      <c r="AE22" s="35"/>
      <c r="AF22" s="35"/>
      <c r="AG22" s="35"/>
      <c r="AH22" s="35"/>
      <c r="AI22" s="17"/>
      <c r="AJ22" s="17"/>
      <c r="AK22" s="17"/>
      <c r="AL22" s="17"/>
      <c r="AM22" s="44"/>
      <c r="AN22" s="42"/>
      <c r="AO22" s="67"/>
      <c r="AP22" s="67"/>
      <c r="AQ22" s="83"/>
      <c r="AR22" s="92" t="s">
        <v>22</v>
      </c>
      <c r="AS22" s="99">
        <v>0.02</v>
      </c>
      <c r="AT22" s="92" t="s">
        <v>25</v>
      </c>
    </row>
    <row r="23" spans="1:60" s="90" customFormat="1">
      <c r="A23" s="16"/>
      <c r="B23" s="12" t="s">
        <v>35</v>
      </c>
      <c r="C23" s="16"/>
      <c r="D23" s="16"/>
      <c r="E23" s="16"/>
      <c r="F23" s="16"/>
      <c r="G23" s="216"/>
      <c r="H23" s="216"/>
      <c r="I23" s="216"/>
      <c r="J23" s="216"/>
      <c r="K23" s="216"/>
      <c r="L23" s="216"/>
      <c r="M23" s="216"/>
      <c r="N23" s="216"/>
      <c r="O23" s="36" t="s">
        <v>80</v>
      </c>
      <c r="P23" s="15"/>
      <c r="Q23" s="15"/>
      <c r="R23" s="15"/>
      <c r="S23" s="12"/>
      <c r="T23" s="52"/>
      <c r="U23" s="12"/>
      <c r="V23" s="12"/>
      <c r="W23" s="12"/>
      <c r="X23" s="37"/>
      <c r="Y23" s="12"/>
      <c r="Z23" s="12"/>
      <c r="AA23" s="38"/>
      <c r="AB23" s="38"/>
      <c r="AC23" s="38"/>
      <c r="AD23" s="15"/>
      <c r="AE23" s="12"/>
      <c r="AF23" s="12"/>
      <c r="AG23" s="12"/>
      <c r="AH23" s="12"/>
      <c r="AI23" s="17"/>
      <c r="AJ23" s="17"/>
      <c r="AK23" s="17"/>
      <c r="AL23" s="17"/>
      <c r="AM23" s="44"/>
      <c r="AN23" s="42"/>
      <c r="AO23" s="67"/>
      <c r="AP23" s="67"/>
      <c r="AQ23" s="83"/>
      <c r="AR23" s="92" t="s">
        <v>24</v>
      </c>
      <c r="AS23" s="99">
        <v>0</v>
      </c>
      <c r="AT23" s="92"/>
      <c r="AU23" s="92"/>
      <c r="AV23" s="92"/>
      <c r="AW23" s="92"/>
      <c r="AX23" s="92"/>
      <c r="AY23" s="92"/>
      <c r="AZ23" s="92"/>
      <c r="BA23" s="92"/>
      <c r="BB23" s="92"/>
      <c r="BC23" s="92"/>
      <c r="BD23" s="92"/>
    </row>
    <row r="24" spans="1:60" s="90" customFormat="1">
      <c r="A24" s="16"/>
      <c r="B24" s="12" t="str">
        <f>IF(G22=$AR$16,"Évforduló: A kockázatviselés kezdeti hónapjának első napja!","")</f>
        <v/>
      </c>
      <c r="C24" s="16"/>
      <c r="D24" s="16"/>
      <c r="E24" s="16"/>
      <c r="F24" s="16"/>
      <c r="G24" s="155"/>
      <c r="H24" s="155"/>
      <c r="I24" s="155"/>
      <c r="J24" s="155"/>
      <c r="K24" s="155"/>
      <c r="L24" s="155"/>
      <c r="M24" s="155"/>
      <c r="N24" s="155"/>
      <c r="O24" s="15"/>
      <c r="P24" s="15"/>
      <c r="Q24" s="15"/>
      <c r="R24" s="15"/>
      <c r="S24" s="12"/>
      <c r="T24" s="12"/>
      <c r="U24" s="12"/>
      <c r="V24" s="12"/>
      <c r="W24" s="12"/>
      <c r="X24" s="37"/>
      <c r="Y24" s="12"/>
      <c r="Z24" s="12"/>
      <c r="AA24" s="38"/>
      <c r="AB24" s="38"/>
      <c r="AC24" s="38"/>
      <c r="AD24" s="15"/>
      <c r="AE24" s="12"/>
      <c r="AF24" s="12"/>
      <c r="AG24" s="12"/>
      <c r="AH24" s="12"/>
      <c r="AI24" s="17"/>
      <c r="AJ24" s="17"/>
      <c r="AK24" s="17"/>
      <c r="AL24" s="17"/>
      <c r="AM24" s="44"/>
      <c r="AN24" s="42"/>
      <c r="AO24" s="67"/>
      <c r="AP24" s="67"/>
      <c r="AQ24" s="83"/>
      <c r="AR24" s="92" t="s">
        <v>18</v>
      </c>
      <c r="AS24" s="99">
        <v>0</v>
      </c>
      <c r="AT24" s="92"/>
      <c r="AU24" s="92"/>
      <c r="AV24" s="92"/>
      <c r="AW24" s="92"/>
      <c r="AX24" s="92"/>
      <c r="AY24" s="92"/>
      <c r="AZ24" s="92"/>
      <c r="BA24" s="92"/>
      <c r="BB24" s="92"/>
      <c r="BC24" s="92"/>
      <c r="BD24" s="92"/>
    </row>
    <row r="25" spans="1:60" s="90" customFormat="1" ht="15">
      <c r="A25" s="16"/>
      <c r="B25" s="12" t="str">
        <f>IF(G22=AR17,"A kockázatviselés vége (éééé.hh.nn):","")</f>
        <v/>
      </c>
      <c r="C25" s="16"/>
      <c r="D25" s="16"/>
      <c r="E25" s="16"/>
      <c r="F25" s="16"/>
      <c r="G25" s="218"/>
      <c r="H25" s="218"/>
      <c r="I25" s="218"/>
      <c r="J25" s="218"/>
      <c r="K25" s="218"/>
      <c r="L25" s="218"/>
      <c r="M25" s="218"/>
      <c r="N25" s="218"/>
      <c r="O25" s="13" t="str">
        <f>IF(G22=AR17,"24 óra","")</f>
        <v/>
      </c>
      <c r="P25" s="13"/>
      <c r="Q25" s="12"/>
      <c r="R25" s="219" t="str">
        <f>IF(AND(G22=AR17,G25-G23&gt;2555),"Határozott idejű szerződés tartama 7 évnél nagyobb nem lehet!","")</f>
        <v/>
      </c>
      <c r="S25" s="219"/>
      <c r="T25" s="219"/>
      <c r="U25" s="219"/>
      <c r="V25" s="219"/>
      <c r="W25" s="219"/>
      <c r="X25" s="219"/>
      <c r="Y25" s="219"/>
      <c r="Z25" s="219"/>
      <c r="AA25" s="219"/>
      <c r="AB25" s="219"/>
      <c r="AC25" s="219"/>
      <c r="AD25" s="219"/>
      <c r="AE25" s="219"/>
      <c r="AF25" s="219"/>
      <c r="AG25" s="219"/>
      <c r="AH25" s="219"/>
      <c r="AI25" s="219"/>
      <c r="AJ25" s="219"/>
      <c r="AK25" s="219"/>
      <c r="AL25" s="219"/>
      <c r="AM25" s="44"/>
      <c r="AN25" s="42"/>
      <c r="AO25" s="67"/>
      <c r="AP25" s="67"/>
      <c r="AQ25" s="83"/>
    </row>
    <row r="26" spans="1:60" s="90" customFormat="1" ht="13.5" customHeight="1">
      <c r="A26" s="16"/>
      <c r="B26" s="39"/>
      <c r="C26" s="16"/>
      <c r="D26" s="16"/>
      <c r="E26" s="16"/>
      <c r="F26" s="16"/>
      <c r="G26" s="217"/>
      <c r="H26" s="217"/>
      <c r="I26" s="217"/>
      <c r="J26" s="217"/>
      <c r="K26" s="217"/>
      <c r="L26" s="217"/>
      <c r="M26" s="217"/>
      <c r="N26" s="217"/>
      <c r="O26" s="217"/>
      <c r="P26" s="217"/>
      <c r="Q26" s="217"/>
      <c r="R26" s="217"/>
      <c r="S26" s="217"/>
      <c r="T26" s="217"/>
      <c r="U26" s="217"/>
      <c r="V26" s="217"/>
      <c r="W26" s="217"/>
      <c r="X26" s="217"/>
      <c r="Y26" s="217"/>
      <c r="Z26" s="217"/>
      <c r="AA26" s="40"/>
      <c r="AB26" s="13"/>
      <c r="AC26" s="13"/>
      <c r="AD26" s="13"/>
      <c r="AE26" s="13"/>
      <c r="AF26" s="13"/>
      <c r="AG26" s="13"/>
      <c r="AH26" s="13"/>
      <c r="AI26" s="17"/>
      <c r="AJ26" s="17"/>
      <c r="AK26" s="17"/>
      <c r="AL26" s="17"/>
      <c r="AM26" s="50"/>
      <c r="AN26" s="42"/>
      <c r="AO26" s="67"/>
      <c r="AP26" s="67"/>
      <c r="AQ26" s="83"/>
      <c r="AR26" s="100"/>
      <c r="AS26" s="101"/>
      <c r="AT26" s="101"/>
      <c r="AU26" s="101"/>
      <c r="AV26" s="102" t="s">
        <v>41</v>
      </c>
      <c r="AW26" s="103" t="s">
        <v>42</v>
      </c>
      <c r="AX26" s="103" t="s">
        <v>43</v>
      </c>
      <c r="AY26" s="104" t="s">
        <v>44</v>
      </c>
      <c r="AZ26" s="103" t="s">
        <v>45</v>
      </c>
      <c r="BA26" s="105"/>
      <c r="BB26" s="106" t="s">
        <v>46</v>
      </c>
      <c r="BC26" s="106" t="s">
        <v>46</v>
      </c>
      <c r="BD26" s="107" t="s">
        <v>47</v>
      </c>
    </row>
    <row r="27" spans="1:60" s="90" customFormat="1">
      <c r="A27" s="16"/>
      <c r="B27" s="12" t="s">
        <v>17</v>
      </c>
      <c r="C27" s="16"/>
      <c r="D27" s="16"/>
      <c r="E27" s="16"/>
      <c r="F27" s="16"/>
      <c r="G27" s="186"/>
      <c r="H27" s="186"/>
      <c r="I27" s="186"/>
      <c r="J27" s="186"/>
      <c r="K27" s="186"/>
      <c r="L27" s="186"/>
      <c r="M27" s="186"/>
      <c r="N27" s="186"/>
      <c r="O27" s="11"/>
      <c r="P27" s="13" t="str">
        <f>IF(AND(G22=AR16,G27=AR24),"Határozatlan szerződés nem jöhet létre egyszeri díjfizetéssel!",IF(AND(G22=AR17,G27&lt;&gt;AR24),"Határozott szerződés csak egyszeri díjfizetéssel jöhet létre!",""))</f>
        <v/>
      </c>
      <c r="Q27" s="11"/>
      <c r="R27" s="11"/>
      <c r="S27" s="11"/>
      <c r="T27" s="41"/>
      <c r="U27" s="41"/>
      <c r="V27" s="13"/>
      <c r="W27" s="13"/>
      <c r="X27" s="13"/>
      <c r="Y27" s="13"/>
      <c r="Z27" s="13"/>
      <c r="AA27" s="13"/>
      <c r="AB27" s="40"/>
      <c r="AC27" s="40"/>
      <c r="AD27" s="40"/>
      <c r="AE27" s="40"/>
      <c r="AF27" s="40"/>
      <c r="AG27" s="40"/>
      <c r="AH27" s="40"/>
      <c r="AI27" s="17"/>
      <c r="AJ27" s="17"/>
      <c r="AK27" s="17"/>
      <c r="AL27" s="17"/>
      <c r="AM27" s="44"/>
      <c r="AN27" s="43"/>
      <c r="AO27" s="67"/>
      <c r="AP27" s="67"/>
      <c r="AQ27" s="83"/>
      <c r="AS27" s="108"/>
      <c r="AT27" s="108"/>
      <c r="AU27" s="108"/>
      <c r="AV27" s="109"/>
      <c r="AW27" s="109"/>
      <c r="AX27" s="109"/>
      <c r="AY27" s="109"/>
      <c r="AZ27" s="109"/>
      <c r="BB27" s="110" t="s">
        <v>48</v>
      </c>
      <c r="BC27" s="110" t="s">
        <v>49</v>
      </c>
      <c r="BD27" s="109"/>
    </row>
    <row r="28" spans="1:60" s="90" customFormat="1">
      <c r="A28" s="16"/>
      <c r="B28" s="12" t="s">
        <v>19</v>
      </c>
      <c r="C28" s="16"/>
      <c r="D28" s="16"/>
      <c r="E28" s="16"/>
      <c r="F28" s="16"/>
      <c r="G28" s="186"/>
      <c r="H28" s="186"/>
      <c r="I28" s="186"/>
      <c r="J28" s="186"/>
      <c r="K28" s="186"/>
      <c r="L28" s="186"/>
      <c r="M28" s="186"/>
      <c r="N28" s="186"/>
      <c r="O28" s="41"/>
      <c r="P28" s="13" t="str">
        <f>IF(G28=AT22,"Számlaszám:","")</f>
        <v/>
      </c>
      <c r="Q28" s="11"/>
      <c r="R28" s="11"/>
      <c r="S28" s="11"/>
      <c r="T28" s="207"/>
      <c r="U28" s="207"/>
      <c r="V28" s="207"/>
      <c r="W28" s="207"/>
      <c r="X28" s="207"/>
      <c r="Y28" s="207"/>
      <c r="Z28" s="207"/>
      <c r="AA28" s="207"/>
      <c r="AB28" s="207"/>
      <c r="AC28" s="207"/>
      <c r="AD28" s="207"/>
      <c r="AE28" s="207"/>
      <c r="AF28" s="207"/>
      <c r="AG28" s="207"/>
      <c r="AH28" s="207"/>
      <c r="AI28" s="207"/>
      <c r="AJ28" s="17"/>
      <c r="AK28" s="17"/>
      <c r="AL28" s="17"/>
      <c r="AM28" s="44"/>
      <c r="AN28" s="43"/>
      <c r="AO28" s="67"/>
      <c r="AP28" s="67"/>
      <c r="AQ28" s="83"/>
      <c r="AS28" s="111" t="s">
        <v>50</v>
      </c>
      <c r="AT28" s="111" t="s">
        <v>51</v>
      </c>
      <c r="AU28" s="111" t="s">
        <v>93</v>
      </c>
      <c r="AV28" s="112">
        <v>4.83</v>
      </c>
      <c r="AW28" s="113">
        <v>4.8300000000000003E-2</v>
      </c>
      <c r="AX28" s="113">
        <v>0.48300000000000004</v>
      </c>
      <c r="AY28" s="113">
        <v>0.96600000000000008</v>
      </c>
      <c r="AZ28" s="114">
        <v>6.3273000000000001</v>
      </c>
      <c r="BA28" s="115"/>
      <c r="BB28" s="116">
        <v>1</v>
      </c>
      <c r="BC28" s="116">
        <v>1</v>
      </c>
      <c r="BD28" s="117">
        <v>6.3273000000000001</v>
      </c>
    </row>
    <row r="29" spans="1:60" s="90" customFormat="1">
      <c r="A29" s="16"/>
      <c r="B29" s="12"/>
      <c r="C29" s="16"/>
      <c r="D29" s="16"/>
      <c r="E29" s="16"/>
      <c r="F29" s="16"/>
      <c r="G29" s="17"/>
      <c r="H29" s="17"/>
      <c r="I29" s="17"/>
      <c r="J29" s="17"/>
      <c r="K29" s="17"/>
      <c r="L29" s="17"/>
      <c r="M29" s="17"/>
      <c r="N29" s="17"/>
      <c r="O29" s="41"/>
      <c r="P29" s="13"/>
      <c r="Q29" s="62"/>
      <c r="R29" s="62"/>
      <c r="S29" s="62"/>
      <c r="T29" s="62"/>
      <c r="U29" s="62"/>
      <c r="V29" s="62"/>
      <c r="W29" s="62"/>
      <c r="X29" s="62"/>
      <c r="Y29" s="62"/>
      <c r="Z29" s="62"/>
      <c r="AA29" s="62"/>
      <c r="AB29" s="62"/>
      <c r="AC29" s="62"/>
      <c r="AD29" s="62"/>
      <c r="AE29" s="62"/>
      <c r="AF29" s="62"/>
      <c r="AG29" s="62"/>
      <c r="AH29" s="62"/>
      <c r="AI29" s="62"/>
      <c r="AJ29" s="62"/>
      <c r="AK29" s="62"/>
      <c r="AL29" s="17"/>
      <c r="AM29" s="44"/>
      <c r="AN29" s="44"/>
      <c r="AO29" s="70"/>
      <c r="AP29" s="70"/>
      <c r="AQ29" s="83"/>
      <c r="AS29" s="111"/>
      <c r="AT29" s="111" t="s">
        <v>51</v>
      </c>
      <c r="AU29" s="111" t="s">
        <v>94</v>
      </c>
      <c r="AV29" s="112">
        <v>4.95</v>
      </c>
      <c r="AW29" s="113">
        <v>4.9500000000000002E-2</v>
      </c>
      <c r="AX29" s="113">
        <v>0.49500000000000005</v>
      </c>
      <c r="AY29" s="113">
        <v>0.9900000000000001</v>
      </c>
      <c r="AZ29" s="114">
        <f>SUM(AV29:AY29)</f>
        <v>6.4845000000000006</v>
      </c>
      <c r="BB29" s="116">
        <v>1</v>
      </c>
      <c r="BC29" s="116">
        <v>1</v>
      </c>
      <c r="BD29" s="117">
        <v>6.7945000000000002</v>
      </c>
      <c r="BE29" s="105"/>
      <c r="BF29" s="105"/>
      <c r="BG29" s="105"/>
    </row>
    <row r="30" spans="1:60" s="90" customFormat="1">
      <c r="A30" s="16"/>
      <c r="B30" s="12" t="s">
        <v>36</v>
      </c>
      <c r="C30" s="16"/>
      <c r="D30" s="16"/>
      <c r="E30" s="16"/>
      <c r="F30" s="16"/>
      <c r="G30" s="15" t="s">
        <v>31</v>
      </c>
      <c r="H30" s="17"/>
      <c r="I30" s="17"/>
      <c r="J30" s="17"/>
      <c r="K30" s="17"/>
      <c r="L30" s="17"/>
      <c r="M30" s="17"/>
      <c r="N30" s="17"/>
      <c r="O30" s="41"/>
      <c r="P30" s="13"/>
      <c r="Q30" s="62"/>
      <c r="R30" s="62"/>
      <c r="S30" s="62"/>
      <c r="T30" s="62"/>
      <c r="U30" s="62"/>
      <c r="V30" s="62"/>
      <c r="W30" s="62"/>
      <c r="X30" s="62"/>
      <c r="Y30" s="62"/>
      <c r="Z30" s="62"/>
      <c r="AA30" s="62"/>
      <c r="AB30" s="62"/>
      <c r="AC30" s="62"/>
      <c r="AD30" s="62"/>
      <c r="AE30" s="62"/>
      <c r="AF30" s="62"/>
      <c r="AG30" s="62"/>
      <c r="AH30" s="62"/>
      <c r="AI30" s="62"/>
      <c r="AJ30" s="62"/>
      <c r="AK30" s="17"/>
      <c r="AL30" s="17"/>
      <c r="AM30" s="44"/>
      <c r="AN30" s="44"/>
      <c r="AO30" s="70"/>
      <c r="AP30" s="70"/>
      <c r="AQ30" s="83"/>
      <c r="AS30" s="111"/>
      <c r="AT30" s="111" t="s">
        <v>51</v>
      </c>
      <c r="AU30" s="111" t="s">
        <v>95</v>
      </c>
      <c r="AV30" s="112">
        <v>5.98</v>
      </c>
      <c r="AW30" s="113">
        <v>5.9800000000000006E-2</v>
      </c>
      <c r="AX30" s="113">
        <v>0.59800000000000009</v>
      </c>
      <c r="AY30" s="113">
        <v>1.1960000000000002</v>
      </c>
      <c r="AZ30" s="114">
        <f>SUM(AV30:AY30)</f>
        <v>7.8338000000000001</v>
      </c>
      <c r="BB30" s="116">
        <v>1</v>
      </c>
      <c r="BC30" s="116">
        <v>1</v>
      </c>
      <c r="BD30" s="117">
        <v>8.1438000000000006</v>
      </c>
      <c r="BE30" s="118"/>
      <c r="BF30" s="105"/>
      <c r="BG30" s="105"/>
    </row>
    <row r="31" spans="1:60" s="90" customFormat="1">
      <c r="A31" s="16"/>
      <c r="B31" s="12"/>
      <c r="C31" s="16"/>
      <c r="D31" s="16"/>
      <c r="E31" s="16"/>
      <c r="F31" s="16"/>
      <c r="G31" s="17"/>
      <c r="H31" s="17"/>
      <c r="I31" s="17"/>
      <c r="J31" s="17"/>
      <c r="K31" s="17"/>
      <c r="L31" s="17"/>
      <c r="M31" s="17"/>
      <c r="N31" s="17"/>
      <c r="O31" s="41"/>
      <c r="P31" s="67"/>
      <c r="Q31" s="67"/>
      <c r="R31" s="67"/>
      <c r="S31" s="67"/>
      <c r="T31" s="67"/>
      <c r="U31" s="67"/>
      <c r="V31" s="67"/>
      <c r="W31" s="13"/>
      <c r="X31" s="62"/>
      <c r="Y31" s="62"/>
      <c r="Z31" s="62"/>
      <c r="AA31" s="62"/>
      <c r="AB31" s="62"/>
      <c r="AC31" s="62"/>
      <c r="AD31" s="62"/>
      <c r="AE31" s="62"/>
      <c r="AF31" s="62"/>
      <c r="AG31" s="62"/>
      <c r="AH31" s="62"/>
      <c r="AI31" s="62"/>
      <c r="AJ31" s="62"/>
      <c r="AK31" s="17"/>
      <c r="AL31" s="17"/>
      <c r="AM31" s="44"/>
      <c r="AN31" s="44"/>
      <c r="AO31" s="70"/>
      <c r="AP31" s="70"/>
      <c r="AQ31" s="83"/>
      <c r="AS31" s="111"/>
      <c r="AU31" s="111" t="s">
        <v>111</v>
      </c>
      <c r="AV31" s="112">
        <v>5.0599999999999996</v>
      </c>
      <c r="AW31" s="113">
        <v>5.0599999999999999E-2</v>
      </c>
      <c r="AX31" s="113">
        <v>0.50600000000000001</v>
      </c>
      <c r="AY31" s="113">
        <v>1.012</v>
      </c>
      <c r="AZ31" s="114">
        <f>SUM(AV31:AY31)</f>
        <v>6.6286000000000005</v>
      </c>
      <c r="BB31" s="116">
        <v>1</v>
      </c>
      <c r="BC31" s="116">
        <v>1</v>
      </c>
      <c r="BD31" s="117">
        <v>6.9385999999999992</v>
      </c>
      <c r="BE31" s="119"/>
    </row>
    <row r="32" spans="1:60" s="90" customFormat="1" ht="28.5" customHeight="1">
      <c r="A32" s="16"/>
      <c r="B32" s="12"/>
      <c r="C32" s="16"/>
      <c r="D32" s="16"/>
      <c r="E32" s="16"/>
      <c r="F32" s="16"/>
      <c r="G32" s="17"/>
      <c r="H32" s="17"/>
      <c r="I32" s="17"/>
      <c r="J32" s="17"/>
      <c r="K32" s="52"/>
      <c r="L32" s="52"/>
      <c r="M32" s="52"/>
      <c r="N32" s="52"/>
      <c r="O32" s="52"/>
      <c r="P32" s="67"/>
      <c r="Q32" s="67"/>
      <c r="R32" s="67"/>
      <c r="S32" s="67"/>
      <c r="T32" s="67"/>
      <c r="U32" s="67"/>
      <c r="V32" s="67"/>
      <c r="W32" s="13"/>
      <c r="X32" s="77"/>
      <c r="Y32" s="77"/>
      <c r="Z32" s="77"/>
      <c r="AA32" s="229" t="s">
        <v>60</v>
      </c>
      <c r="AB32" s="230"/>
      <c r="AC32" s="230"/>
      <c r="AD32" s="230"/>
      <c r="AE32" s="230"/>
      <c r="AF32" s="230"/>
      <c r="AG32" s="230"/>
      <c r="AH32" s="230"/>
      <c r="AI32" s="230"/>
      <c r="AJ32" s="230"/>
      <c r="AK32" s="230"/>
      <c r="AL32" s="230"/>
      <c r="AM32" s="230"/>
      <c r="AN32" s="230"/>
      <c r="AO32" s="231"/>
      <c r="AP32" s="85"/>
      <c r="AQ32" s="83"/>
      <c r="AS32" s="111"/>
      <c r="AU32" s="111" t="s">
        <v>79</v>
      </c>
      <c r="AV32" s="112">
        <v>4.49</v>
      </c>
      <c r="AW32" s="113">
        <v>0.13470000000000001</v>
      </c>
      <c r="AX32" s="113">
        <v>0.44900000000000007</v>
      </c>
      <c r="AY32" s="113">
        <v>0.89800000000000013</v>
      </c>
      <c r="AZ32" s="114">
        <v>6.3017000000000003</v>
      </c>
      <c r="BB32" s="116">
        <v>1</v>
      </c>
      <c r="BC32" s="116">
        <v>1</v>
      </c>
      <c r="BD32" s="117">
        <v>6.3017000000000003</v>
      </c>
      <c r="BE32" s="119"/>
    </row>
    <row r="33" spans="1:61" s="90" customFormat="1" ht="40.5" customHeight="1">
      <c r="A33" s="16"/>
      <c r="B33" s="167" t="s">
        <v>114</v>
      </c>
      <c r="C33" s="168"/>
      <c r="D33" s="168"/>
      <c r="E33" s="169"/>
      <c r="F33" s="178" t="s">
        <v>120</v>
      </c>
      <c r="G33" s="179"/>
      <c r="H33" s="179"/>
      <c r="I33" s="179"/>
      <c r="J33" s="179"/>
      <c r="K33" s="179"/>
      <c r="L33" s="179"/>
      <c r="M33" s="179"/>
      <c r="N33" s="179"/>
      <c r="O33" s="180"/>
      <c r="P33" s="178" t="s">
        <v>59</v>
      </c>
      <c r="Q33" s="179"/>
      <c r="R33" s="179"/>
      <c r="S33" s="179"/>
      <c r="T33" s="179"/>
      <c r="U33" s="179"/>
      <c r="V33" s="180"/>
      <c r="W33" s="167" t="s">
        <v>37</v>
      </c>
      <c r="X33" s="176"/>
      <c r="Y33" s="176"/>
      <c r="Z33" s="177"/>
      <c r="AA33" s="167" t="s">
        <v>113</v>
      </c>
      <c r="AB33" s="176"/>
      <c r="AC33" s="177"/>
      <c r="AD33" s="167" t="s">
        <v>96</v>
      </c>
      <c r="AE33" s="176"/>
      <c r="AF33" s="177"/>
      <c r="AG33" s="167" t="s">
        <v>97</v>
      </c>
      <c r="AH33" s="176"/>
      <c r="AI33" s="177"/>
      <c r="AJ33" s="167" t="s">
        <v>98</v>
      </c>
      <c r="AK33" s="176"/>
      <c r="AL33" s="177"/>
      <c r="AM33" s="167" t="s">
        <v>57</v>
      </c>
      <c r="AN33" s="176"/>
      <c r="AO33" s="177"/>
      <c r="AP33" s="88"/>
      <c r="AQ33" s="162"/>
      <c r="AS33" s="111"/>
      <c r="AU33" s="111"/>
      <c r="AV33" s="112"/>
      <c r="AW33" s="120"/>
      <c r="AX33" s="120"/>
      <c r="AY33" s="120"/>
      <c r="AZ33" s="121"/>
      <c r="BB33" s="116"/>
      <c r="BC33" s="116"/>
      <c r="BD33" s="117"/>
      <c r="BE33" s="119"/>
    </row>
    <row r="34" spans="1:61" s="90" customFormat="1" ht="15.75" customHeight="1">
      <c r="A34" s="16"/>
      <c r="B34" s="170"/>
      <c r="C34" s="171"/>
      <c r="D34" s="171"/>
      <c r="E34" s="172"/>
      <c r="F34" s="170"/>
      <c r="G34" s="171"/>
      <c r="H34" s="171"/>
      <c r="I34" s="171"/>
      <c r="J34" s="171"/>
      <c r="K34" s="171"/>
      <c r="L34" s="171"/>
      <c r="M34" s="171"/>
      <c r="N34" s="171"/>
      <c r="O34" s="172"/>
      <c r="P34" s="170"/>
      <c r="Q34" s="171"/>
      <c r="R34" s="171"/>
      <c r="S34" s="171"/>
      <c r="T34" s="171"/>
      <c r="U34" s="171"/>
      <c r="V34" s="172"/>
      <c r="W34" s="223"/>
      <c r="X34" s="224"/>
      <c r="Y34" s="224"/>
      <c r="Z34" s="225"/>
      <c r="AA34" s="181" t="str">
        <f t="shared" ref="AA34:AA41" si="0">IF(B34&lt;&gt;"",$AW$50,"")</f>
        <v/>
      </c>
      <c r="AB34" s="182"/>
      <c r="AC34" s="183"/>
      <c r="AD34" s="173"/>
      <c r="AE34" s="174"/>
      <c r="AF34" s="175"/>
      <c r="AG34" s="173"/>
      <c r="AH34" s="174"/>
      <c r="AI34" s="175"/>
      <c r="AJ34" s="173"/>
      <c r="AK34" s="174"/>
      <c r="AL34" s="175"/>
      <c r="AM34" s="220"/>
      <c r="AN34" s="221"/>
      <c r="AO34" s="222"/>
      <c r="AP34" s="89"/>
      <c r="AQ34" s="163" t="str">
        <f t="shared" ref="AQ34:AQ41" si="1">IF(AND(B34="",W34="",AM34=""),"",IF(AR34&lt;&gt;"",AR34,IF($AV$46-W34&gt;15,$AS$47,IF(AJ34&lt;&gt;$AW$50,"",IF($AV$46-W34&gt;=8,$AS$46,"")))))</f>
        <v/>
      </c>
      <c r="AR34" s="105" t="str">
        <f t="shared" ref="AR34:AR36" si="2">IF(B34="",IF(OR(W34&lt;&gt;"",AM34&lt;&gt;""),"Biztosított gép besorolása kötelező!",""),IF(B34="","",IF(OR(W34="",AM34="",B34=""),"Gyártási év és a Biztosítási összeg megadása kötelező!","")))</f>
        <v/>
      </c>
      <c r="AU34" s="111"/>
      <c r="AV34" s="103" t="s">
        <v>41</v>
      </c>
      <c r="AW34" s="103" t="s">
        <v>43</v>
      </c>
      <c r="AX34" s="103" t="s">
        <v>42</v>
      </c>
      <c r="AY34" s="104" t="s">
        <v>44</v>
      </c>
      <c r="AZ34" s="103" t="s">
        <v>45</v>
      </c>
      <c r="BA34" s="103" t="s">
        <v>67</v>
      </c>
      <c r="BB34" s="90" t="s">
        <v>64</v>
      </c>
      <c r="BC34" s="90" t="s">
        <v>65</v>
      </c>
      <c r="BD34" s="117" t="s">
        <v>66</v>
      </c>
    </row>
    <row r="35" spans="1:61" s="90" customFormat="1" ht="15.75" customHeight="1">
      <c r="A35" s="16"/>
      <c r="B35" s="170"/>
      <c r="C35" s="171"/>
      <c r="D35" s="171"/>
      <c r="E35" s="172"/>
      <c r="F35" s="170"/>
      <c r="G35" s="171"/>
      <c r="H35" s="171"/>
      <c r="I35" s="171"/>
      <c r="J35" s="171"/>
      <c r="K35" s="171"/>
      <c r="L35" s="171"/>
      <c r="M35" s="171"/>
      <c r="N35" s="171"/>
      <c r="O35" s="172"/>
      <c r="P35" s="170"/>
      <c r="Q35" s="171"/>
      <c r="R35" s="171"/>
      <c r="S35" s="171"/>
      <c r="T35" s="171"/>
      <c r="U35" s="171"/>
      <c r="V35" s="172"/>
      <c r="W35" s="223"/>
      <c r="X35" s="224"/>
      <c r="Y35" s="224"/>
      <c r="Z35" s="225"/>
      <c r="AA35" s="181" t="str">
        <f t="shared" si="0"/>
        <v/>
      </c>
      <c r="AB35" s="182"/>
      <c r="AC35" s="183"/>
      <c r="AD35" s="173"/>
      <c r="AE35" s="174"/>
      <c r="AF35" s="175"/>
      <c r="AG35" s="173"/>
      <c r="AH35" s="174"/>
      <c r="AI35" s="175"/>
      <c r="AJ35" s="173"/>
      <c r="AK35" s="174"/>
      <c r="AL35" s="175"/>
      <c r="AM35" s="220"/>
      <c r="AN35" s="221"/>
      <c r="AO35" s="222"/>
      <c r="AP35" s="89"/>
      <c r="AQ35" s="163" t="str">
        <f t="shared" si="1"/>
        <v/>
      </c>
      <c r="AR35" s="105" t="str">
        <f t="shared" si="2"/>
        <v/>
      </c>
      <c r="AS35" s="122">
        <f>IF(AQ34="",0,2)</f>
        <v>0</v>
      </c>
      <c r="AV35" s="90" t="e">
        <f>VLOOKUP(B34,$AU$28:$AV$32,2,FALSE)</f>
        <v>#N/A</v>
      </c>
      <c r="AW35" s="90">
        <f>IF(AD34=$AW$50,VLOOKUP(B34,$AU$28:$AZ$32,4,FALSE),0)</f>
        <v>0</v>
      </c>
      <c r="AX35" s="90">
        <f>IF(AG34=$AW$50,VLOOKUP(B34,$AU$28:$AZ$32,3,FALSE),0)</f>
        <v>0</v>
      </c>
      <c r="AY35" s="90">
        <f t="shared" ref="AY35:AY42" si="3">IF(AJ34=$AW$50,VLOOKUP(B34,$AU$28:$AZ$32,5,FALSE),0)</f>
        <v>0</v>
      </c>
      <c r="AZ35" s="90" t="e">
        <f t="shared" ref="AZ35:AZ42" si="4">SUM(AV35:AY35)</f>
        <v>#N/A</v>
      </c>
      <c r="BA35" s="90">
        <f t="shared" ref="BA35:BA42" si="5">AM34</f>
        <v>0</v>
      </c>
      <c r="BB35" s="90" t="e">
        <f>VLOOKUP(G45,$AT$51:$AU$53,2,FALSE)</f>
        <v>#N/A</v>
      </c>
      <c r="BC35" s="90" t="e">
        <f>VLOOKUP(2,$AY$49:$BB$53,4,FALSE)</f>
        <v>#N/A</v>
      </c>
      <c r="BD35" s="115">
        <f>IF(BA35=0,0,BA35*AZ35*BB35*BC35)</f>
        <v>0</v>
      </c>
    </row>
    <row r="36" spans="1:61" s="90" customFormat="1" ht="15.75" customHeight="1">
      <c r="A36" s="16"/>
      <c r="B36" s="170"/>
      <c r="C36" s="171"/>
      <c r="D36" s="171"/>
      <c r="E36" s="172"/>
      <c r="F36" s="170"/>
      <c r="G36" s="171"/>
      <c r="H36" s="171"/>
      <c r="I36" s="171"/>
      <c r="J36" s="171"/>
      <c r="K36" s="171"/>
      <c r="L36" s="171"/>
      <c r="M36" s="171"/>
      <c r="N36" s="171"/>
      <c r="O36" s="172"/>
      <c r="P36" s="170"/>
      <c r="Q36" s="171"/>
      <c r="R36" s="171"/>
      <c r="S36" s="171"/>
      <c r="T36" s="171"/>
      <c r="U36" s="171"/>
      <c r="V36" s="172"/>
      <c r="W36" s="223"/>
      <c r="X36" s="224"/>
      <c r="Y36" s="224"/>
      <c r="Z36" s="225"/>
      <c r="AA36" s="181" t="str">
        <f t="shared" si="0"/>
        <v/>
      </c>
      <c r="AB36" s="182"/>
      <c r="AC36" s="183"/>
      <c r="AD36" s="173"/>
      <c r="AE36" s="174"/>
      <c r="AF36" s="175"/>
      <c r="AG36" s="173"/>
      <c r="AH36" s="174"/>
      <c r="AI36" s="175"/>
      <c r="AJ36" s="173"/>
      <c r="AK36" s="174"/>
      <c r="AL36" s="175"/>
      <c r="AM36" s="220"/>
      <c r="AN36" s="221"/>
      <c r="AO36" s="222"/>
      <c r="AP36" s="89"/>
      <c r="AQ36" s="163" t="str">
        <f t="shared" si="1"/>
        <v/>
      </c>
      <c r="AR36" s="105" t="str">
        <f t="shared" si="2"/>
        <v/>
      </c>
      <c r="AS36" s="122">
        <f t="shared" ref="AS36:AS42" si="6">IF(AQ35="",0,2)</f>
        <v>0</v>
      </c>
      <c r="AV36" s="90" t="e">
        <f>VLOOKUP(B35,$AU$28:$AV$32,2,FALSE)</f>
        <v>#N/A</v>
      </c>
      <c r="AW36" s="90">
        <f t="shared" ref="AW36:AW42" si="7">IF(AD35=$AW$50,VLOOKUP(B35,$AU$28:$AZ$32,4,FALSE),0)</f>
        <v>0</v>
      </c>
      <c r="AX36" s="90">
        <f t="shared" ref="AX36:AX41" si="8">IF(AG35=$AW$50,VLOOKUP(B35,$AU$28:$AZ$32,3,FALSE),0)</f>
        <v>0</v>
      </c>
      <c r="AY36" s="90">
        <f t="shared" si="3"/>
        <v>0</v>
      </c>
      <c r="AZ36" s="90" t="e">
        <f t="shared" si="4"/>
        <v>#N/A</v>
      </c>
      <c r="BA36" s="90">
        <f t="shared" si="5"/>
        <v>0</v>
      </c>
      <c r="BB36" s="90" t="e">
        <f t="shared" ref="BB36:BB42" si="9">VLOOKUP($G$45,$AT$51:$AU$53,2,FALSE)</f>
        <v>#N/A</v>
      </c>
      <c r="BC36" s="90" t="e">
        <f t="shared" ref="BC36:BC42" si="10">VLOOKUP(2,$AY$49:$BB$53,4,FALSE)</f>
        <v>#N/A</v>
      </c>
      <c r="BD36" s="115">
        <f>IF(BA36=0,0,BA36*AZ36*BB36*BC36)</f>
        <v>0</v>
      </c>
    </row>
    <row r="37" spans="1:61" s="123" customFormat="1" ht="15.75" customHeight="1">
      <c r="A37" s="16"/>
      <c r="B37" s="170"/>
      <c r="C37" s="171"/>
      <c r="D37" s="171"/>
      <c r="E37" s="172"/>
      <c r="F37" s="170"/>
      <c r="G37" s="171"/>
      <c r="H37" s="171"/>
      <c r="I37" s="171"/>
      <c r="J37" s="171"/>
      <c r="K37" s="171"/>
      <c r="L37" s="171"/>
      <c r="M37" s="171"/>
      <c r="N37" s="171"/>
      <c r="O37" s="172"/>
      <c r="P37" s="170"/>
      <c r="Q37" s="171"/>
      <c r="R37" s="171"/>
      <c r="S37" s="171"/>
      <c r="T37" s="171"/>
      <c r="U37" s="171"/>
      <c r="V37" s="172"/>
      <c r="W37" s="223"/>
      <c r="X37" s="224"/>
      <c r="Y37" s="224"/>
      <c r="Z37" s="225"/>
      <c r="AA37" s="181" t="str">
        <f t="shared" si="0"/>
        <v/>
      </c>
      <c r="AB37" s="182"/>
      <c r="AC37" s="183"/>
      <c r="AD37" s="173"/>
      <c r="AE37" s="174"/>
      <c r="AF37" s="175"/>
      <c r="AG37" s="173"/>
      <c r="AH37" s="174"/>
      <c r="AI37" s="175"/>
      <c r="AJ37" s="173"/>
      <c r="AK37" s="174"/>
      <c r="AL37" s="175"/>
      <c r="AM37" s="220"/>
      <c r="AN37" s="221"/>
      <c r="AO37" s="222"/>
      <c r="AP37" s="89"/>
      <c r="AQ37" s="163" t="str">
        <f t="shared" si="1"/>
        <v/>
      </c>
      <c r="AR37" s="105" t="str">
        <f t="shared" ref="AR37:AR41" si="11">IF(B37="",IF(OR(W37&lt;&gt;"",AM37&lt;&gt;""),"Biztosított gép besorolása kötelező!",""),IF(B37="","",IF(OR(W37="",AM37="",B37=""),"Gyártási év és a Biztosítási összeg megadása kötelező!","")))</f>
        <v/>
      </c>
      <c r="AS37" s="122">
        <f t="shared" si="6"/>
        <v>0</v>
      </c>
      <c r="AT37" s="90"/>
      <c r="AU37" s="111"/>
      <c r="AV37" s="90" t="e">
        <f t="shared" ref="AV37:AV42" si="12">VLOOKUP(B36,$AU$28:$AV$32,2,FALSE)</f>
        <v>#N/A</v>
      </c>
      <c r="AW37" s="90">
        <f t="shared" si="7"/>
        <v>0</v>
      </c>
      <c r="AX37" s="90">
        <f t="shared" si="8"/>
        <v>0</v>
      </c>
      <c r="AY37" s="90">
        <f t="shared" si="3"/>
        <v>0</v>
      </c>
      <c r="AZ37" s="90" t="e">
        <f t="shared" si="4"/>
        <v>#N/A</v>
      </c>
      <c r="BA37" s="90">
        <f t="shared" si="5"/>
        <v>0</v>
      </c>
      <c r="BB37" s="90" t="e">
        <f t="shared" si="9"/>
        <v>#N/A</v>
      </c>
      <c r="BC37" s="90" t="e">
        <f t="shared" si="10"/>
        <v>#N/A</v>
      </c>
      <c r="BD37" s="115">
        <f t="shared" ref="BD37:BD42" si="13">IF(BA37=0,0,BA37*AZ37*BB37*BC37)</f>
        <v>0</v>
      </c>
      <c r="BE37" s="90"/>
      <c r="BF37" s="90"/>
    </row>
    <row r="38" spans="1:61" s="123" customFormat="1" ht="15.75" customHeight="1">
      <c r="A38" s="16"/>
      <c r="B38" s="170"/>
      <c r="C38" s="171"/>
      <c r="D38" s="171"/>
      <c r="E38" s="172"/>
      <c r="F38" s="170"/>
      <c r="G38" s="171"/>
      <c r="H38" s="171"/>
      <c r="I38" s="171"/>
      <c r="J38" s="171"/>
      <c r="K38" s="171"/>
      <c r="L38" s="171"/>
      <c r="M38" s="171"/>
      <c r="N38" s="171"/>
      <c r="O38" s="172"/>
      <c r="P38" s="170"/>
      <c r="Q38" s="171"/>
      <c r="R38" s="171"/>
      <c r="S38" s="171"/>
      <c r="T38" s="171"/>
      <c r="U38" s="171"/>
      <c r="V38" s="172"/>
      <c r="W38" s="223"/>
      <c r="X38" s="224"/>
      <c r="Y38" s="224"/>
      <c r="Z38" s="225"/>
      <c r="AA38" s="181" t="str">
        <f t="shared" si="0"/>
        <v/>
      </c>
      <c r="AB38" s="182"/>
      <c r="AC38" s="183"/>
      <c r="AD38" s="173"/>
      <c r="AE38" s="174"/>
      <c r="AF38" s="175"/>
      <c r="AG38" s="173"/>
      <c r="AH38" s="174"/>
      <c r="AI38" s="175"/>
      <c r="AJ38" s="173"/>
      <c r="AK38" s="174"/>
      <c r="AL38" s="175"/>
      <c r="AM38" s="220"/>
      <c r="AN38" s="221"/>
      <c r="AO38" s="222"/>
      <c r="AP38" s="89"/>
      <c r="AQ38" s="163" t="str">
        <f t="shared" si="1"/>
        <v/>
      </c>
      <c r="AR38" s="105" t="str">
        <f t="shared" si="11"/>
        <v/>
      </c>
      <c r="AS38" s="122">
        <f t="shared" si="6"/>
        <v>0</v>
      </c>
      <c r="AT38" s="90"/>
      <c r="AU38" s="111"/>
      <c r="AV38" s="90" t="e">
        <f t="shared" si="12"/>
        <v>#N/A</v>
      </c>
      <c r="AW38" s="90">
        <f t="shared" si="7"/>
        <v>0</v>
      </c>
      <c r="AX38" s="90">
        <f t="shared" si="8"/>
        <v>0</v>
      </c>
      <c r="AY38" s="90">
        <f t="shared" si="3"/>
        <v>0</v>
      </c>
      <c r="AZ38" s="90" t="e">
        <f t="shared" si="4"/>
        <v>#N/A</v>
      </c>
      <c r="BA38" s="90">
        <f t="shared" si="5"/>
        <v>0</v>
      </c>
      <c r="BB38" s="90" t="e">
        <f t="shared" si="9"/>
        <v>#N/A</v>
      </c>
      <c r="BC38" s="90" t="e">
        <f t="shared" si="10"/>
        <v>#N/A</v>
      </c>
      <c r="BD38" s="115">
        <f t="shared" si="13"/>
        <v>0</v>
      </c>
      <c r="BE38" s="90"/>
      <c r="BF38" s="90"/>
    </row>
    <row r="39" spans="1:61" s="123" customFormat="1" ht="15.75" customHeight="1">
      <c r="A39" s="16"/>
      <c r="B39" s="170"/>
      <c r="C39" s="171"/>
      <c r="D39" s="171"/>
      <c r="E39" s="172"/>
      <c r="F39" s="170"/>
      <c r="G39" s="171"/>
      <c r="H39" s="171"/>
      <c r="I39" s="171"/>
      <c r="J39" s="171"/>
      <c r="K39" s="171"/>
      <c r="L39" s="171"/>
      <c r="M39" s="171"/>
      <c r="N39" s="171"/>
      <c r="O39" s="172"/>
      <c r="P39" s="170"/>
      <c r="Q39" s="171"/>
      <c r="R39" s="171"/>
      <c r="S39" s="171"/>
      <c r="T39" s="171"/>
      <c r="U39" s="171"/>
      <c r="V39" s="172"/>
      <c r="W39" s="223"/>
      <c r="X39" s="224"/>
      <c r="Y39" s="224"/>
      <c r="Z39" s="225"/>
      <c r="AA39" s="181" t="str">
        <f t="shared" si="0"/>
        <v/>
      </c>
      <c r="AB39" s="182"/>
      <c r="AC39" s="183"/>
      <c r="AD39" s="173"/>
      <c r="AE39" s="174"/>
      <c r="AF39" s="175"/>
      <c r="AG39" s="173"/>
      <c r="AH39" s="174"/>
      <c r="AI39" s="175"/>
      <c r="AJ39" s="173"/>
      <c r="AK39" s="174"/>
      <c r="AL39" s="175"/>
      <c r="AM39" s="220"/>
      <c r="AN39" s="221"/>
      <c r="AO39" s="222"/>
      <c r="AP39" s="89"/>
      <c r="AQ39" s="163" t="str">
        <f t="shared" si="1"/>
        <v/>
      </c>
      <c r="AR39" s="105" t="str">
        <f t="shared" si="11"/>
        <v/>
      </c>
      <c r="AS39" s="122">
        <f t="shared" si="6"/>
        <v>0</v>
      </c>
      <c r="AT39" s="90"/>
      <c r="AU39" s="111"/>
      <c r="AV39" s="90" t="e">
        <f t="shared" si="12"/>
        <v>#N/A</v>
      </c>
      <c r="AW39" s="90">
        <f t="shared" si="7"/>
        <v>0</v>
      </c>
      <c r="AX39" s="90">
        <f t="shared" si="8"/>
        <v>0</v>
      </c>
      <c r="AY39" s="90">
        <f t="shared" si="3"/>
        <v>0</v>
      </c>
      <c r="AZ39" s="90" t="e">
        <f t="shared" si="4"/>
        <v>#N/A</v>
      </c>
      <c r="BA39" s="90">
        <f t="shared" si="5"/>
        <v>0</v>
      </c>
      <c r="BB39" s="90" t="e">
        <f t="shared" si="9"/>
        <v>#N/A</v>
      </c>
      <c r="BC39" s="90" t="e">
        <f t="shared" si="10"/>
        <v>#N/A</v>
      </c>
      <c r="BD39" s="115">
        <f t="shared" si="13"/>
        <v>0</v>
      </c>
      <c r="BE39" s="90"/>
      <c r="BF39" s="90"/>
    </row>
    <row r="40" spans="1:61" s="123" customFormat="1" ht="15.75" customHeight="1">
      <c r="A40" s="16"/>
      <c r="B40" s="170"/>
      <c r="C40" s="171"/>
      <c r="D40" s="171"/>
      <c r="E40" s="172"/>
      <c r="F40" s="170"/>
      <c r="G40" s="171"/>
      <c r="H40" s="171"/>
      <c r="I40" s="171"/>
      <c r="J40" s="171"/>
      <c r="K40" s="171"/>
      <c r="L40" s="171"/>
      <c r="M40" s="171"/>
      <c r="N40" s="171"/>
      <c r="O40" s="172"/>
      <c r="P40" s="170"/>
      <c r="Q40" s="171"/>
      <c r="R40" s="171"/>
      <c r="S40" s="171"/>
      <c r="T40" s="171"/>
      <c r="U40" s="171"/>
      <c r="V40" s="172"/>
      <c r="W40" s="223"/>
      <c r="X40" s="224"/>
      <c r="Y40" s="224"/>
      <c r="Z40" s="225"/>
      <c r="AA40" s="181" t="str">
        <f t="shared" si="0"/>
        <v/>
      </c>
      <c r="AB40" s="182"/>
      <c r="AC40" s="183"/>
      <c r="AD40" s="173"/>
      <c r="AE40" s="174"/>
      <c r="AF40" s="175"/>
      <c r="AG40" s="173"/>
      <c r="AH40" s="174"/>
      <c r="AI40" s="175"/>
      <c r="AJ40" s="173"/>
      <c r="AK40" s="174"/>
      <c r="AL40" s="175"/>
      <c r="AM40" s="220"/>
      <c r="AN40" s="221"/>
      <c r="AO40" s="222"/>
      <c r="AP40" s="89"/>
      <c r="AQ40" s="163" t="str">
        <f t="shared" si="1"/>
        <v/>
      </c>
      <c r="AR40" s="105" t="str">
        <f t="shared" si="11"/>
        <v/>
      </c>
      <c r="AS40" s="122">
        <f t="shared" si="6"/>
        <v>0</v>
      </c>
      <c r="AT40" s="90"/>
      <c r="AU40" s="111"/>
      <c r="AV40" s="90" t="e">
        <f t="shared" si="12"/>
        <v>#N/A</v>
      </c>
      <c r="AW40" s="90">
        <f t="shared" si="7"/>
        <v>0</v>
      </c>
      <c r="AX40" s="90">
        <f t="shared" si="8"/>
        <v>0</v>
      </c>
      <c r="AY40" s="90">
        <f t="shared" si="3"/>
        <v>0</v>
      </c>
      <c r="AZ40" s="90" t="e">
        <f t="shared" si="4"/>
        <v>#N/A</v>
      </c>
      <c r="BA40" s="90">
        <f t="shared" si="5"/>
        <v>0</v>
      </c>
      <c r="BB40" s="90" t="e">
        <f t="shared" si="9"/>
        <v>#N/A</v>
      </c>
      <c r="BC40" s="90" t="e">
        <f t="shared" si="10"/>
        <v>#N/A</v>
      </c>
      <c r="BD40" s="115">
        <f t="shared" si="13"/>
        <v>0</v>
      </c>
      <c r="BE40" s="90"/>
      <c r="BF40" s="90"/>
    </row>
    <row r="41" spans="1:61" s="123" customFormat="1" ht="15.75" customHeight="1">
      <c r="A41" s="16"/>
      <c r="B41" s="170"/>
      <c r="C41" s="171"/>
      <c r="D41" s="171"/>
      <c r="E41" s="172"/>
      <c r="F41" s="170"/>
      <c r="G41" s="171"/>
      <c r="H41" s="171"/>
      <c r="I41" s="171"/>
      <c r="J41" s="171"/>
      <c r="K41" s="171"/>
      <c r="L41" s="171"/>
      <c r="M41" s="171"/>
      <c r="N41" s="171"/>
      <c r="O41" s="172"/>
      <c r="P41" s="170"/>
      <c r="Q41" s="171"/>
      <c r="R41" s="171"/>
      <c r="S41" s="171"/>
      <c r="T41" s="171"/>
      <c r="U41" s="171"/>
      <c r="V41" s="172"/>
      <c r="W41" s="223"/>
      <c r="X41" s="224"/>
      <c r="Y41" s="224"/>
      <c r="Z41" s="225"/>
      <c r="AA41" s="181" t="str">
        <f t="shared" si="0"/>
        <v/>
      </c>
      <c r="AB41" s="182"/>
      <c r="AC41" s="183"/>
      <c r="AD41" s="173"/>
      <c r="AE41" s="174"/>
      <c r="AF41" s="175"/>
      <c r="AG41" s="173"/>
      <c r="AH41" s="174"/>
      <c r="AI41" s="175"/>
      <c r="AJ41" s="173"/>
      <c r="AK41" s="174"/>
      <c r="AL41" s="175"/>
      <c r="AM41" s="220"/>
      <c r="AN41" s="221"/>
      <c r="AO41" s="222"/>
      <c r="AP41" s="89"/>
      <c r="AQ41" s="163" t="str">
        <f t="shared" si="1"/>
        <v/>
      </c>
      <c r="AR41" s="105" t="str">
        <f t="shared" si="11"/>
        <v/>
      </c>
      <c r="AS41" s="122">
        <f t="shared" si="6"/>
        <v>0</v>
      </c>
      <c r="AT41" s="90"/>
      <c r="AU41" s="111"/>
      <c r="AV41" s="90" t="e">
        <f t="shared" si="12"/>
        <v>#N/A</v>
      </c>
      <c r="AW41" s="90">
        <f t="shared" si="7"/>
        <v>0</v>
      </c>
      <c r="AX41" s="90">
        <f t="shared" si="8"/>
        <v>0</v>
      </c>
      <c r="AY41" s="90">
        <f t="shared" si="3"/>
        <v>0</v>
      </c>
      <c r="AZ41" s="90" t="e">
        <f t="shared" si="4"/>
        <v>#N/A</v>
      </c>
      <c r="BA41" s="90">
        <f t="shared" si="5"/>
        <v>0</v>
      </c>
      <c r="BB41" s="90" t="e">
        <f t="shared" si="9"/>
        <v>#N/A</v>
      </c>
      <c r="BC41" s="90" t="e">
        <f t="shared" si="10"/>
        <v>#N/A</v>
      </c>
      <c r="BD41" s="115">
        <f t="shared" si="13"/>
        <v>0</v>
      </c>
      <c r="BE41" s="90"/>
      <c r="BF41" s="117"/>
      <c r="BG41" s="91"/>
      <c r="BH41" s="90"/>
      <c r="BI41" s="90"/>
    </row>
    <row r="42" spans="1:61" s="90" customFormat="1" ht="14.25" customHeight="1">
      <c r="A42" s="16"/>
      <c r="B42" s="78" t="s">
        <v>38</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80"/>
      <c r="AM42" s="226">
        <f>IF(AS43&lt;&gt;0,"Nem biztosítható!",SUM(AM34:AO41))</f>
        <v>0</v>
      </c>
      <c r="AN42" s="227"/>
      <c r="AO42" s="228"/>
      <c r="AP42" s="86"/>
      <c r="AQ42" s="83"/>
      <c r="AS42" s="122">
        <f t="shared" si="6"/>
        <v>0</v>
      </c>
      <c r="AU42" s="111"/>
      <c r="AV42" s="90" t="e">
        <f t="shared" si="12"/>
        <v>#N/A</v>
      </c>
      <c r="AW42" s="90">
        <f t="shared" si="7"/>
        <v>0</v>
      </c>
      <c r="AX42" s="90">
        <f>IF(AG41=$AW$50,VLOOKUP(B41,$AU$28:$AZ$32,3,FALSE),0)</f>
        <v>0</v>
      </c>
      <c r="AY42" s="90">
        <f t="shared" si="3"/>
        <v>0</v>
      </c>
      <c r="AZ42" s="90" t="e">
        <f t="shared" si="4"/>
        <v>#N/A</v>
      </c>
      <c r="BA42" s="90">
        <f t="shared" si="5"/>
        <v>0</v>
      </c>
      <c r="BB42" s="90" t="e">
        <f t="shared" si="9"/>
        <v>#N/A</v>
      </c>
      <c r="BC42" s="90" t="e">
        <f t="shared" si="10"/>
        <v>#N/A</v>
      </c>
      <c r="BD42" s="115">
        <f t="shared" si="13"/>
        <v>0</v>
      </c>
    </row>
    <row r="43" spans="1:61" s="90" customFormat="1" ht="14.25" customHeight="1">
      <c r="A43" s="16"/>
      <c r="B43" s="12"/>
      <c r="C43" s="16"/>
      <c r="D43" s="16"/>
      <c r="E43" s="16"/>
      <c r="F43" s="16"/>
      <c r="G43" s="17"/>
      <c r="H43" s="17"/>
      <c r="I43" s="17"/>
      <c r="J43" s="17"/>
      <c r="K43" s="17"/>
      <c r="L43" s="17"/>
      <c r="M43" s="17"/>
      <c r="N43" s="17"/>
      <c r="O43" s="41"/>
      <c r="P43" s="13"/>
      <c r="Q43" s="62"/>
      <c r="R43" s="62"/>
      <c r="S43" s="62"/>
      <c r="T43" s="62"/>
      <c r="U43" s="62"/>
      <c r="V43" s="62"/>
      <c r="W43" s="62"/>
      <c r="X43" s="62"/>
      <c r="Y43" s="62"/>
      <c r="Z43" s="62"/>
      <c r="AA43" s="62"/>
      <c r="AB43" s="62"/>
      <c r="AC43" s="62"/>
      <c r="AD43" s="62"/>
      <c r="AE43" s="62"/>
      <c r="AF43" s="62"/>
      <c r="AG43" s="62"/>
      <c r="AH43" s="62"/>
      <c r="AI43" s="62"/>
      <c r="AJ43" s="62"/>
      <c r="AK43" s="62"/>
      <c r="AL43" s="62"/>
      <c r="AM43" s="66"/>
      <c r="AN43" s="43"/>
      <c r="AO43" s="67"/>
      <c r="AP43" s="67"/>
      <c r="AQ43" s="83"/>
      <c r="AR43" s="105"/>
      <c r="AS43" s="122">
        <f>SUM(AS35:AS42)</f>
        <v>0</v>
      </c>
      <c r="AU43" s="111"/>
      <c r="AV43" s="112"/>
      <c r="AW43" s="120"/>
      <c r="AX43" s="120"/>
      <c r="AY43" s="120"/>
      <c r="AZ43" s="121" t="s">
        <v>68</v>
      </c>
      <c r="BA43" s="90">
        <f>SUM(BA35:BA42)</f>
        <v>0</v>
      </c>
      <c r="BB43" s="116"/>
      <c r="BC43" s="121" t="s">
        <v>108</v>
      </c>
      <c r="BD43" s="117">
        <f>SUM(BD35:BD42)</f>
        <v>0</v>
      </c>
    </row>
    <row r="44" spans="1:61" s="90" customFormat="1">
      <c r="A44" s="16"/>
      <c r="B44" s="12"/>
      <c r="C44" s="16"/>
      <c r="D44" s="16"/>
      <c r="E44" s="16"/>
      <c r="F44" s="16"/>
      <c r="G44" s="17"/>
      <c r="H44" s="17"/>
      <c r="I44" s="17"/>
      <c r="J44" s="17"/>
      <c r="K44" s="17"/>
      <c r="L44" s="17"/>
      <c r="M44" s="17"/>
      <c r="N44" s="17"/>
      <c r="O44" s="41"/>
      <c r="P44" s="13"/>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7"/>
      <c r="AP44" s="67"/>
      <c r="AQ44" s="83"/>
      <c r="AR44" s="105"/>
      <c r="AS44" s="111"/>
      <c r="AU44" s="111"/>
      <c r="AV44" s="112"/>
      <c r="AW44" s="124"/>
      <c r="AX44" s="120"/>
      <c r="AY44" s="125"/>
      <c r="AZ44" s="120"/>
      <c r="BA44" s="115"/>
      <c r="BB44" s="120"/>
      <c r="BC44" s="121" t="s">
        <v>105</v>
      </c>
      <c r="BD44" s="117">
        <f>BD43*(AW16/365)</f>
        <v>0</v>
      </c>
      <c r="BE44" s="116"/>
    </row>
    <row r="45" spans="1:61" s="90" customFormat="1">
      <c r="A45" s="16"/>
      <c r="B45" s="12" t="s">
        <v>39</v>
      </c>
      <c r="C45" s="16"/>
      <c r="D45" s="16"/>
      <c r="E45" s="16"/>
      <c r="F45" s="16"/>
      <c r="G45" s="186"/>
      <c r="H45" s="186"/>
      <c r="I45" s="186"/>
      <c r="J45" s="186"/>
      <c r="K45" s="186"/>
      <c r="L45" s="186"/>
      <c r="M45" s="186"/>
      <c r="N45" s="186"/>
      <c r="O45" s="52"/>
      <c r="P45" s="52"/>
      <c r="Q45" s="52"/>
      <c r="R45" s="52"/>
      <c r="S45" s="12" t="s">
        <v>115</v>
      </c>
      <c r="T45" s="52"/>
      <c r="U45" s="52"/>
      <c r="V45" s="52"/>
      <c r="W45" s="52"/>
      <c r="X45" s="52"/>
      <c r="Y45" s="52"/>
      <c r="Z45" s="52"/>
      <c r="AA45" s="52"/>
      <c r="AB45" s="52"/>
      <c r="AC45" s="52"/>
      <c r="AD45" s="67"/>
      <c r="AE45" s="67"/>
      <c r="AF45" s="190"/>
      <c r="AG45" s="191"/>
      <c r="AH45" s="192"/>
      <c r="AI45" s="52"/>
      <c r="AJ45" s="52"/>
      <c r="AK45" s="65"/>
      <c r="AL45" s="65"/>
      <c r="AM45" s="66"/>
      <c r="AN45" s="43"/>
      <c r="AO45" s="67"/>
      <c r="AP45" s="67"/>
      <c r="AQ45" s="83"/>
      <c r="AR45" s="105"/>
      <c r="AS45" s="101"/>
      <c r="AT45" s="101"/>
      <c r="AU45" s="101"/>
      <c r="AV45" s="105" t="s">
        <v>63</v>
      </c>
      <c r="AW45" s="126"/>
      <c r="BC45" s="116" t="s">
        <v>106</v>
      </c>
      <c r="BD45" s="115">
        <f>IF(G22=AR16,1,VLOOKUP(1,BC50:BF62,4,FALSE))</f>
        <v>0.75</v>
      </c>
    </row>
    <row r="46" spans="1:61" s="90" customFormat="1" ht="13.5" customHeight="1">
      <c r="A46" s="16"/>
      <c r="B46" s="12"/>
      <c r="C46" s="16"/>
      <c r="D46" s="16"/>
      <c r="E46" s="16"/>
      <c r="F46" s="16"/>
      <c r="G46" s="17"/>
      <c r="H46" s="17"/>
      <c r="I46" s="17"/>
      <c r="J46" s="17"/>
      <c r="K46" s="17"/>
      <c r="L46" s="17"/>
      <c r="M46" s="17"/>
      <c r="N46" s="17"/>
      <c r="O46" s="41"/>
      <c r="P46" s="13"/>
      <c r="Q46" s="51"/>
      <c r="R46" s="1"/>
      <c r="S46" s="1"/>
      <c r="T46" s="1"/>
      <c r="U46" s="1"/>
      <c r="V46" s="1"/>
      <c r="W46" s="1"/>
      <c r="X46" s="1"/>
      <c r="Y46" s="1"/>
      <c r="Z46" s="1"/>
      <c r="AA46" s="1"/>
      <c r="AB46" s="1"/>
      <c r="AC46" s="1"/>
      <c r="AD46" s="1"/>
      <c r="AE46" s="1"/>
      <c r="AF46" s="1"/>
      <c r="AG46" s="1"/>
      <c r="AH46" s="1"/>
      <c r="AI46" s="1"/>
      <c r="AJ46" s="1"/>
      <c r="AK46" s="1"/>
      <c r="AL46" s="1"/>
      <c r="AM46" s="42"/>
      <c r="AN46" s="42"/>
      <c r="AO46" s="67"/>
      <c r="AP46" s="67"/>
      <c r="AQ46" s="83"/>
      <c r="AR46" s="105"/>
      <c r="AS46" s="127" t="s">
        <v>62</v>
      </c>
      <c r="AT46" s="111"/>
      <c r="AU46" s="111"/>
      <c r="AV46" s="105">
        <f ca="1">YEAR(TODAY())</f>
        <v>2015</v>
      </c>
      <c r="AW46" s="126"/>
      <c r="BC46" s="121" t="s">
        <v>104</v>
      </c>
      <c r="BD46" s="117">
        <f>IF(AW16&gt;365,BD44*BD45,BD43*BD45)</f>
        <v>0</v>
      </c>
    </row>
    <row r="47" spans="1:61" s="90" customFormat="1" ht="14.25" customHeight="1">
      <c r="A47" s="16"/>
      <c r="B47" s="12" t="s">
        <v>40</v>
      </c>
      <c r="C47" s="16"/>
      <c r="D47" s="16"/>
      <c r="E47" s="16"/>
      <c r="F47" s="16"/>
      <c r="G47" s="185" t="str">
        <f>IF(AF45="","EU támogatás üres!",ROUND(BD46,0))</f>
        <v>EU támogatás üres!</v>
      </c>
      <c r="H47" s="185"/>
      <c r="I47" s="185"/>
      <c r="J47" s="185"/>
      <c r="K47" s="185"/>
      <c r="L47" s="185"/>
      <c r="M47" s="185"/>
      <c r="N47" s="185"/>
      <c r="O47" s="54" t="s">
        <v>21</v>
      </c>
      <c r="P47" s="17"/>
      <c r="Q47" s="18"/>
      <c r="R47" s="1"/>
      <c r="S47" s="1"/>
      <c r="T47" s="1"/>
      <c r="U47" s="1"/>
      <c r="V47" s="1"/>
      <c r="W47" s="1"/>
      <c r="X47" s="1"/>
      <c r="Y47" s="1"/>
      <c r="Z47" s="1"/>
      <c r="AA47" s="1"/>
      <c r="AB47" s="1"/>
      <c r="AC47" s="1"/>
      <c r="AD47" s="1"/>
      <c r="AE47" s="1"/>
      <c r="AF47" s="1"/>
      <c r="AG47" s="67"/>
      <c r="AH47" s="67"/>
      <c r="AI47" s="67"/>
      <c r="AJ47" s="1"/>
      <c r="AK47" s="1"/>
      <c r="AL47" s="1"/>
      <c r="AM47" s="42"/>
      <c r="AN47" s="42"/>
      <c r="AO47" s="67"/>
      <c r="AP47" s="67"/>
      <c r="AQ47" s="83"/>
      <c r="AR47" s="105"/>
      <c r="AS47" s="158" t="s">
        <v>118</v>
      </c>
      <c r="AT47" s="101"/>
      <c r="AU47" s="101"/>
      <c r="AV47" s="105"/>
      <c r="AW47" s="126"/>
      <c r="AY47" s="90" t="s">
        <v>74</v>
      </c>
      <c r="AZ47" s="128" t="s">
        <v>58</v>
      </c>
    </row>
    <row r="48" spans="1:61">
      <c r="A48" s="16"/>
      <c r="B48" s="12"/>
      <c r="C48" s="16"/>
      <c r="D48" s="16"/>
      <c r="E48" s="16"/>
      <c r="F48" s="16"/>
      <c r="G48" s="17"/>
      <c r="H48" s="17"/>
      <c r="I48" s="17"/>
      <c r="J48" s="17"/>
      <c r="K48" s="17"/>
      <c r="L48" s="17"/>
      <c r="M48" s="17"/>
      <c r="N48" s="17"/>
      <c r="O48" s="41"/>
      <c r="P48" s="13"/>
      <c r="Q48" s="51"/>
      <c r="R48" s="1"/>
      <c r="S48" s="1"/>
      <c r="T48" s="1"/>
      <c r="U48" s="1"/>
      <c r="V48" s="1"/>
      <c r="W48" s="1"/>
      <c r="X48" s="1"/>
      <c r="Y48" s="1"/>
      <c r="Z48" s="1"/>
      <c r="AA48" s="1"/>
      <c r="AB48" s="1"/>
      <c r="AC48" s="1"/>
      <c r="AD48" s="1"/>
      <c r="AE48" s="1"/>
      <c r="AF48" s="1"/>
      <c r="AG48" s="1"/>
      <c r="AH48" s="1"/>
      <c r="AI48" s="1"/>
      <c r="AJ48" s="1"/>
      <c r="AK48" s="1"/>
      <c r="AL48" s="1"/>
      <c r="AM48" s="42"/>
      <c r="AN48" s="42"/>
      <c r="AR48" s="105" t="s">
        <v>112</v>
      </c>
      <c r="AS48" s="101"/>
      <c r="AT48" s="101"/>
      <c r="AU48" s="101"/>
      <c r="AV48" s="105"/>
      <c r="AW48" s="126"/>
      <c r="AX48" s="90"/>
      <c r="AY48" s="105"/>
      <c r="AZ48" s="91" t="s">
        <v>75</v>
      </c>
      <c r="BA48" s="106" t="s">
        <v>76</v>
      </c>
      <c r="BB48" s="129"/>
      <c r="BC48" s="90"/>
      <c r="BD48" s="90"/>
      <c r="BE48" s="90"/>
      <c r="BF48" s="90"/>
    </row>
    <row r="49" spans="1:62" ht="15">
      <c r="A49" s="16"/>
      <c r="B49" s="55"/>
      <c r="C49" s="1"/>
      <c r="D49" s="1"/>
      <c r="E49" s="1"/>
      <c r="F49" s="1"/>
      <c r="G49" s="1"/>
      <c r="H49" s="1"/>
      <c r="I49" s="1"/>
      <c r="J49" s="1"/>
      <c r="K49" s="1"/>
      <c r="L49" s="1"/>
      <c r="M49" s="1"/>
      <c r="N49" s="1"/>
      <c r="O49" s="56"/>
      <c r="P49" s="56"/>
      <c r="Q49" s="56"/>
      <c r="R49" s="1"/>
      <c r="S49" s="56"/>
      <c r="T49" s="56"/>
      <c r="U49" s="56"/>
      <c r="V49" s="56"/>
      <c r="W49" s="56"/>
      <c r="X49" s="56"/>
      <c r="Y49" s="56"/>
      <c r="Z49" s="56"/>
      <c r="AA49" s="56"/>
      <c r="AB49" s="56"/>
      <c r="AC49" s="56"/>
      <c r="AD49" s="1"/>
      <c r="AE49" s="1"/>
      <c r="AF49" s="1"/>
      <c r="AG49" s="1"/>
      <c r="AH49" s="1"/>
      <c r="AI49" s="1"/>
      <c r="AJ49" s="1"/>
      <c r="AK49" s="1"/>
      <c r="AL49" s="1"/>
      <c r="AM49" s="1"/>
      <c r="AN49" s="42"/>
      <c r="AO49" s="71"/>
      <c r="AP49" s="71"/>
      <c r="AQ49" s="81"/>
      <c r="AR49" s="105" t="s">
        <v>6</v>
      </c>
      <c r="AS49" s="105"/>
      <c r="AT49" s="101"/>
      <c r="AU49" s="130" t="s">
        <v>52</v>
      </c>
      <c r="AV49" s="105"/>
      <c r="AW49" s="126" t="s">
        <v>61</v>
      </c>
      <c r="AX49" s="90"/>
      <c r="AY49" s="105">
        <f>IF(AND(AZ49&lt;=$AM$42,$AM$42&lt;=BA49),2,0)</f>
        <v>0</v>
      </c>
      <c r="AZ49" s="131">
        <v>1</v>
      </c>
      <c r="BA49" s="132">
        <v>50000</v>
      </c>
      <c r="BB49" s="133">
        <v>1</v>
      </c>
      <c r="BC49" s="90"/>
      <c r="BD49" s="91" t="s">
        <v>101</v>
      </c>
      <c r="BE49" s="91" t="s">
        <v>102</v>
      </c>
    </row>
    <row r="50" spans="1:62" ht="119.25" customHeight="1">
      <c r="A50" s="16"/>
      <c r="B50" s="189" t="s">
        <v>116</v>
      </c>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75"/>
      <c r="AQ50" s="81"/>
      <c r="AR50" s="90" t="s">
        <v>5</v>
      </c>
      <c r="AS50" s="101"/>
      <c r="AT50" s="101"/>
      <c r="AU50" s="101"/>
      <c r="AV50" s="105"/>
      <c r="AW50" s="126" t="s">
        <v>6</v>
      </c>
      <c r="AX50" s="90"/>
      <c r="AY50" s="105">
        <f>IF(AND(AZ50&lt;=$AM$42,$AM$42&lt;=BA50),2,0)</f>
        <v>0</v>
      </c>
      <c r="AZ50" s="131">
        <v>50001</v>
      </c>
      <c r="BA50" s="132">
        <v>75000</v>
      </c>
      <c r="BB50" s="133">
        <v>0.98</v>
      </c>
      <c r="BC50" s="90">
        <f>IF(AND(AW16&gt;=BD50,AW16&lt;=$BE$50),1,0)</f>
        <v>1</v>
      </c>
      <c r="BD50" s="134">
        <v>0</v>
      </c>
      <c r="BE50" s="134">
        <v>180</v>
      </c>
      <c r="BF50" s="134">
        <v>0.75</v>
      </c>
      <c r="BG50" s="134" t="s">
        <v>99</v>
      </c>
    </row>
    <row r="51" spans="1:62" ht="12" customHeight="1">
      <c r="A51" s="16"/>
      <c r="B51" s="55"/>
      <c r="C51" s="1"/>
      <c r="D51" s="1"/>
      <c r="E51" s="1"/>
      <c r="F51" s="1"/>
      <c r="G51" s="1"/>
      <c r="H51" s="1"/>
      <c r="I51" s="1"/>
      <c r="J51" s="1"/>
      <c r="K51" s="1"/>
      <c r="L51" s="1"/>
      <c r="M51" s="1"/>
      <c r="N51" s="1"/>
      <c r="O51" s="56"/>
      <c r="P51" s="56"/>
      <c r="Q51" s="56"/>
      <c r="R51" s="1"/>
      <c r="S51" s="56"/>
      <c r="T51" s="56"/>
      <c r="U51" s="56"/>
      <c r="V51" s="56"/>
      <c r="W51" s="56"/>
      <c r="X51" s="56"/>
      <c r="Y51" s="56"/>
      <c r="Z51" s="56"/>
      <c r="AA51" s="56"/>
      <c r="AB51" s="56"/>
      <c r="AC51" s="56"/>
      <c r="AD51" s="1"/>
      <c r="AE51" s="1"/>
      <c r="AF51" s="1"/>
      <c r="AG51" s="1"/>
      <c r="AH51" s="1"/>
      <c r="AI51" s="1"/>
      <c r="AJ51" s="1"/>
      <c r="AK51" s="1"/>
      <c r="AL51" s="1"/>
      <c r="AM51" s="1"/>
      <c r="AN51" s="42"/>
      <c r="AO51" s="71"/>
      <c r="AP51" s="71"/>
      <c r="AQ51" s="81"/>
      <c r="AR51" s="105"/>
      <c r="AS51" s="135" t="s">
        <v>53</v>
      </c>
      <c r="AT51" s="105" t="s">
        <v>54</v>
      </c>
      <c r="AU51" s="133">
        <v>1</v>
      </c>
      <c r="AV51" s="105"/>
      <c r="AW51" s="126" t="s">
        <v>5</v>
      </c>
      <c r="AY51" s="105">
        <f>IF(AND(AZ51&lt;=$AM$42,$AM$42&lt;=BA51),2,0)</f>
        <v>0</v>
      </c>
      <c r="AZ51" s="131">
        <v>75001</v>
      </c>
      <c r="BA51" s="132">
        <v>100000</v>
      </c>
      <c r="BB51" s="133">
        <v>0.96</v>
      </c>
      <c r="BC51" s="90">
        <f>IF(AND($AW$16&gt;=BD51,$AW$16&lt;=$BE$51),1,0)</f>
        <v>0</v>
      </c>
      <c r="BD51" s="134">
        <v>181</v>
      </c>
      <c r="BE51" s="134">
        <v>210</v>
      </c>
      <c r="BF51" s="134">
        <v>0.8</v>
      </c>
      <c r="BG51" s="134" t="s">
        <v>99</v>
      </c>
    </row>
    <row r="52" spans="1:62" ht="62.25" customHeight="1">
      <c r="A52" s="16"/>
      <c r="B52" s="187" t="s">
        <v>119</v>
      </c>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87"/>
      <c r="AQ52" s="87"/>
      <c r="AR52" s="105"/>
      <c r="AS52" s="101"/>
      <c r="AT52" s="105" t="s">
        <v>55</v>
      </c>
      <c r="AU52" s="133">
        <v>0.92</v>
      </c>
      <c r="AV52" s="105"/>
      <c r="AW52" s="126"/>
      <c r="AY52" s="105">
        <f>IF(AND(AZ52&lt;=$AM$42,$AM$42&lt;=BA52),2,0)</f>
        <v>0</v>
      </c>
      <c r="AZ52" s="131">
        <v>100001</v>
      </c>
      <c r="BA52" s="132">
        <v>150000</v>
      </c>
      <c r="BB52" s="133">
        <v>0.92</v>
      </c>
      <c r="BC52" s="90">
        <f t="shared" ref="BC52:BC62" si="14">IF(AND($AW$16&gt;=BD52,$AW$16&lt;=BE52),1,0)</f>
        <v>0</v>
      </c>
      <c r="BD52" s="134">
        <v>211</v>
      </c>
      <c r="BE52" s="134">
        <v>240</v>
      </c>
      <c r="BF52" s="134">
        <v>0.85</v>
      </c>
      <c r="BG52" s="134" t="s">
        <v>99</v>
      </c>
    </row>
    <row r="53" spans="1:62" ht="268.5" customHeight="1">
      <c r="A53" s="16"/>
      <c r="B53" s="184" t="s">
        <v>69</v>
      </c>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73"/>
      <c r="AQ53" s="156"/>
      <c r="AS53" s="101"/>
      <c r="AT53" s="105" t="s">
        <v>56</v>
      </c>
      <c r="AU53" s="133">
        <v>0.86</v>
      </c>
      <c r="AV53" s="105"/>
      <c r="AW53" s="126"/>
      <c r="AY53" s="105">
        <f>IF(AND(AZ53&lt;=$AM$42,$AM$42&lt;=BA53),2,0)</f>
        <v>0</v>
      </c>
      <c r="AZ53" s="131">
        <v>150001</v>
      </c>
      <c r="BA53" s="132">
        <v>2000000</v>
      </c>
      <c r="BB53" s="133">
        <v>0.9</v>
      </c>
      <c r="BC53" s="90">
        <f t="shared" si="14"/>
        <v>0</v>
      </c>
      <c r="BD53" s="134">
        <v>241</v>
      </c>
      <c r="BE53" s="134">
        <v>270</v>
      </c>
      <c r="BF53" s="134">
        <v>0.9</v>
      </c>
      <c r="BG53" s="134" t="s">
        <v>99</v>
      </c>
    </row>
    <row r="54" spans="1:62" ht="186" customHeight="1">
      <c r="A54" s="16"/>
      <c r="B54" s="188" t="s">
        <v>70</v>
      </c>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74"/>
      <c r="AQ54" s="157"/>
      <c r="AS54" s="101"/>
      <c r="AT54" s="101"/>
      <c r="AU54" s="133"/>
      <c r="AV54" s="105"/>
      <c r="AW54" s="126"/>
      <c r="BC54" s="90">
        <f t="shared" si="14"/>
        <v>0</v>
      </c>
      <c r="BD54" s="134">
        <v>271</v>
      </c>
      <c r="BE54" s="134">
        <v>300</v>
      </c>
      <c r="BF54" s="134">
        <v>0.95</v>
      </c>
      <c r="BG54" s="134" t="s">
        <v>99</v>
      </c>
    </row>
    <row r="55" spans="1:62" ht="75" customHeight="1">
      <c r="A55" s="16"/>
      <c r="B55" s="184" t="s">
        <v>117</v>
      </c>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73"/>
      <c r="AQ55" s="156"/>
      <c r="BC55" s="90">
        <f t="shared" si="14"/>
        <v>0</v>
      </c>
      <c r="BD55" s="134">
        <v>301</v>
      </c>
      <c r="BE55" s="134">
        <v>365</v>
      </c>
      <c r="BF55" s="134">
        <v>1</v>
      </c>
      <c r="BG55" s="134" t="s">
        <v>99</v>
      </c>
    </row>
    <row r="56" spans="1:62" ht="36" customHeight="1">
      <c r="A56" s="16"/>
      <c r="B56" s="57"/>
      <c r="C56" s="57"/>
      <c r="D56" s="57"/>
      <c r="E56" s="57"/>
      <c r="F56" s="57"/>
      <c r="G56" s="58"/>
      <c r="H56" s="57"/>
      <c r="I56" s="57"/>
      <c r="J56" s="57"/>
      <c r="K56" s="57"/>
      <c r="L56" s="57"/>
      <c r="M56" s="57"/>
      <c r="N56" s="57"/>
      <c r="O56" s="57"/>
      <c r="P56" s="57"/>
      <c r="Q56" s="57"/>
      <c r="R56" s="57"/>
      <c r="S56" s="57"/>
      <c r="T56" s="1"/>
      <c r="U56" s="57"/>
      <c r="V56" s="57"/>
      <c r="W56" s="57"/>
      <c r="X56" s="57"/>
      <c r="Y56" s="57"/>
      <c r="Z56" s="57"/>
      <c r="AA56" s="57"/>
      <c r="AB56" s="57"/>
      <c r="AC56" s="57"/>
      <c r="AD56" s="57"/>
      <c r="AE56" s="57"/>
      <c r="AF56" s="57"/>
      <c r="AG56" s="1"/>
      <c r="AH56" s="57"/>
      <c r="AI56" s="57"/>
      <c r="AJ56" s="57"/>
      <c r="AK56" s="57"/>
      <c r="AL56" s="57"/>
      <c r="AM56" s="57"/>
      <c r="AN56" s="57"/>
      <c r="AO56" s="72"/>
      <c r="BC56" s="90">
        <f t="shared" si="14"/>
        <v>0</v>
      </c>
      <c r="BD56" s="134">
        <v>366</v>
      </c>
      <c r="BE56" s="134">
        <v>731</v>
      </c>
      <c r="BF56" s="134">
        <v>1</v>
      </c>
      <c r="BG56" s="134" t="s">
        <v>100</v>
      </c>
      <c r="BI56" s="136"/>
    </row>
    <row r="57" spans="1:62" ht="17.25" customHeight="1">
      <c r="A57" s="16"/>
      <c r="C57" s="81" t="s">
        <v>82</v>
      </c>
      <c r="K57" s="81" t="s">
        <v>83</v>
      </c>
      <c r="X57" s="81" t="s">
        <v>84</v>
      </c>
      <c r="AJ57" s="81" t="s">
        <v>81</v>
      </c>
      <c r="AM57" s="81"/>
      <c r="AN57" s="81"/>
      <c r="AO57" s="71"/>
      <c r="AP57" s="71"/>
      <c r="BC57" s="90">
        <f t="shared" si="14"/>
        <v>0</v>
      </c>
      <c r="BD57" s="134">
        <v>732</v>
      </c>
      <c r="BE57" s="134">
        <v>1095</v>
      </c>
      <c r="BF57" s="134">
        <v>0.99</v>
      </c>
      <c r="BG57" s="134" t="s">
        <v>100</v>
      </c>
      <c r="BI57" s="136"/>
    </row>
    <row r="58" spans="1:62" ht="19.5" customHeight="1">
      <c r="A58" s="16"/>
      <c r="AM58" s="81"/>
      <c r="AO58" s="71"/>
      <c r="AP58" s="71"/>
      <c r="BC58" s="90">
        <f t="shared" si="14"/>
        <v>0</v>
      </c>
      <c r="BD58" s="134">
        <v>1096</v>
      </c>
      <c r="BE58" s="134">
        <v>1460</v>
      </c>
      <c r="BF58" s="134">
        <v>0.98</v>
      </c>
      <c r="BG58" s="134" t="s">
        <v>100</v>
      </c>
      <c r="BI58" s="136"/>
    </row>
    <row r="59" spans="1:62" ht="69" customHeight="1">
      <c r="A59" s="16"/>
      <c r="B59" s="184" t="s">
        <v>73</v>
      </c>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71"/>
      <c r="AP59" s="71"/>
      <c r="BC59" s="90">
        <f t="shared" si="14"/>
        <v>0</v>
      </c>
      <c r="BD59" s="134">
        <v>1461</v>
      </c>
      <c r="BE59" s="134">
        <v>1825</v>
      </c>
      <c r="BF59" s="134">
        <v>0.97</v>
      </c>
      <c r="BG59" s="134" t="s">
        <v>100</v>
      </c>
      <c r="BI59" s="136"/>
    </row>
    <row r="60" spans="1:62" ht="54.75" customHeight="1">
      <c r="B60" s="83"/>
      <c r="C60" s="83"/>
      <c r="D60" s="83"/>
      <c r="E60" s="83"/>
      <c r="F60" s="83"/>
      <c r="G60" s="83"/>
      <c r="H60" s="84"/>
      <c r="I60" s="84"/>
      <c r="J60" s="84"/>
      <c r="K60" s="84"/>
      <c r="L60" s="84"/>
      <c r="M60" s="84"/>
      <c r="N60" s="84"/>
      <c r="O60" s="84"/>
      <c r="P60" s="84"/>
      <c r="Q60" s="84"/>
      <c r="R60" s="84"/>
      <c r="S60" s="84"/>
      <c r="U60" s="84"/>
      <c r="V60" s="84"/>
      <c r="W60" s="84"/>
      <c r="X60" s="84"/>
      <c r="Y60" s="84"/>
      <c r="Z60" s="84"/>
      <c r="AA60" s="84"/>
      <c r="AB60" s="84"/>
      <c r="AC60" s="84"/>
      <c r="AD60" s="84"/>
      <c r="AE60" s="84"/>
      <c r="AF60" s="84"/>
      <c r="AG60" s="83"/>
      <c r="AM60" s="81"/>
      <c r="AO60" s="71"/>
      <c r="AP60" s="71"/>
      <c r="BC60" s="90">
        <f t="shared" si="14"/>
        <v>0</v>
      </c>
      <c r="BD60" s="134">
        <v>1826</v>
      </c>
      <c r="BE60" s="134">
        <v>2190</v>
      </c>
      <c r="BF60" s="134">
        <v>0.96</v>
      </c>
      <c r="BG60" s="134" t="s">
        <v>100</v>
      </c>
      <c r="BI60" s="136"/>
    </row>
    <row r="61" spans="1:62" ht="18" customHeight="1">
      <c r="B61" s="83"/>
      <c r="C61" s="83"/>
      <c r="D61" s="83"/>
      <c r="E61" s="83"/>
      <c r="F61" s="83"/>
      <c r="G61" s="83"/>
      <c r="J61" s="81" t="s">
        <v>71</v>
      </c>
      <c r="Y61" s="81" t="s">
        <v>72</v>
      </c>
      <c r="AM61" s="81"/>
      <c r="AO61" s="71"/>
      <c r="AP61" s="71"/>
      <c r="BC61" s="90">
        <f t="shared" si="14"/>
        <v>0</v>
      </c>
      <c r="BD61" s="134">
        <v>2190</v>
      </c>
      <c r="BE61" s="134">
        <v>2555</v>
      </c>
      <c r="BF61" s="134">
        <v>0.95</v>
      </c>
      <c r="BG61" s="134" t="s">
        <v>100</v>
      </c>
      <c r="BI61" s="136"/>
      <c r="BJ61" s="105"/>
    </row>
    <row r="62" spans="1:62" ht="84.75" customHeight="1">
      <c r="B62" s="184" t="s">
        <v>77</v>
      </c>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73"/>
      <c r="BC62" s="90">
        <f t="shared" si="14"/>
        <v>0</v>
      </c>
      <c r="BD62" s="105">
        <v>2556</v>
      </c>
      <c r="BE62" s="137">
        <v>999999</v>
      </c>
      <c r="BF62" s="137">
        <v>10000</v>
      </c>
      <c r="BG62" s="118"/>
      <c r="BI62" s="105"/>
      <c r="BJ62" s="105"/>
    </row>
    <row r="63" spans="1:62" ht="48" customHeight="1">
      <c r="B63" s="84"/>
      <c r="C63" s="84"/>
      <c r="D63" s="84"/>
      <c r="E63" s="84"/>
      <c r="F63" s="84"/>
      <c r="G63" s="83"/>
      <c r="H63" s="84"/>
      <c r="I63" s="84"/>
      <c r="J63" s="84"/>
      <c r="K63" s="84"/>
      <c r="L63" s="84"/>
      <c r="M63" s="84"/>
      <c r="N63" s="84"/>
      <c r="O63" s="84"/>
      <c r="P63" s="84"/>
      <c r="Q63" s="84"/>
      <c r="R63" s="84"/>
      <c r="S63" s="84"/>
      <c r="U63" s="84"/>
      <c r="V63" s="84"/>
      <c r="W63" s="84"/>
      <c r="X63" s="84"/>
      <c r="Y63" s="84"/>
      <c r="Z63" s="84"/>
      <c r="AA63" s="84"/>
      <c r="AB63" s="84"/>
      <c r="AC63" s="84"/>
      <c r="AD63" s="84"/>
      <c r="AE63" s="84"/>
      <c r="AF63" s="84"/>
      <c r="BC63" s="137"/>
      <c r="BD63" s="105"/>
      <c r="BE63" s="137"/>
      <c r="BF63" s="137"/>
      <c r="BG63" s="118"/>
      <c r="BI63" s="105"/>
      <c r="BJ63" s="105"/>
    </row>
    <row r="64" spans="1:62">
      <c r="C64" s="81" t="s">
        <v>82</v>
      </c>
      <c r="K64" s="81" t="s">
        <v>83</v>
      </c>
      <c r="X64" s="81" t="s">
        <v>84</v>
      </c>
      <c r="AY64" s="129"/>
      <c r="AZ64" s="137"/>
      <c r="BA64" s="118"/>
      <c r="BB64" s="137"/>
      <c r="BC64" s="137"/>
      <c r="BD64" s="105"/>
      <c r="BE64" s="137"/>
      <c r="BF64" s="137"/>
      <c r="BG64" s="118"/>
      <c r="BI64" s="105"/>
      <c r="BJ64" s="105"/>
    </row>
    <row r="65" spans="51:62" hidden="1">
      <c r="AY65" s="129"/>
      <c r="AZ65" s="137"/>
      <c r="BA65" s="118"/>
      <c r="BB65" s="137"/>
      <c r="BC65" s="137"/>
      <c r="BD65" s="105"/>
      <c r="BE65" s="137"/>
      <c r="BF65" s="137"/>
      <c r="BG65" s="118"/>
      <c r="BI65" s="105"/>
      <c r="BJ65" s="105"/>
    </row>
    <row r="66" spans="51:62" hidden="1">
      <c r="AY66" s="129"/>
      <c r="AZ66" s="137"/>
      <c r="BA66" s="118"/>
      <c r="BB66" s="137"/>
      <c r="BC66" s="137"/>
      <c r="BD66" s="105"/>
      <c r="BE66" s="138"/>
      <c r="BF66" s="138"/>
      <c r="BG66" s="118"/>
      <c r="BI66" s="105"/>
      <c r="BJ66" s="105"/>
    </row>
    <row r="67" spans="51:62" hidden="1">
      <c r="AY67" s="129"/>
      <c r="AZ67" s="137"/>
      <c r="BA67" s="118"/>
      <c r="BB67" s="137"/>
      <c r="BC67" s="137"/>
      <c r="BD67" s="105"/>
      <c r="BE67" s="138"/>
      <c r="BF67" s="138"/>
      <c r="BG67" s="118"/>
      <c r="BI67" s="105"/>
      <c r="BJ67" s="105"/>
    </row>
    <row r="68" spans="51:62" hidden="1">
      <c r="AY68" s="129"/>
      <c r="AZ68" s="137"/>
      <c r="BA68" s="118"/>
      <c r="BB68" s="137"/>
      <c r="BC68" s="137"/>
      <c r="BD68" s="105"/>
      <c r="BE68" s="138"/>
      <c r="BF68" s="138"/>
      <c r="BG68" s="118"/>
      <c r="BI68" s="105"/>
      <c r="BJ68" s="105"/>
    </row>
    <row r="69" spans="51:62" hidden="1">
      <c r="AY69" s="129"/>
      <c r="AZ69" s="137"/>
      <c r="BA69" s="118"/>
      <c r="BB69" s="137"/>
      <c r="BC69" s="137"/>
      <c r="BD69" s="105"/>
      <c r="BE69" s="138"/>
      <c r="BF69" s="138"/>
      <c r="BI69" s="105"/>
      <c r="BJ69" s="105"/>
    </row>
    <row r="70" spans="51:62" hidden="1">
      <c r="AY70" s="129"/>
      <c r="AZ70" s="137"/>
      <c r="BA70" s="118"/>
      <c r="BB70" s="137"/>
      <c r="BC70" s="137"/>
      <c r="BD70" s="105"/>
      <c r="BE70" s="138"/>
      <c r="BF70" s="138"/>
      <c r="BI70" s="105"/>
      <c r="BJ70" s="105"/>
    </row>
    <row r="71" spans="51:62" hidden="1">
      <c r="AY71" s="129"/>
      <c r="AZ71" s="137"/>
      <c r="BA71" s="118"/>
      <c r="BB71" s="137"/>
      <c r="BC71" s="137"/>
      <c r="BD71" s="105"/>
      <c r="BE71" s="138"/>
      <c r="BF71" s="138"/>
      <c r="BI71" s="105"/>
      <c r="BJ71" s="105"/>
    </row>
    <row r="72" spans="51:62" hidden="1">
      <c r="BI72" s="105"/>
      <c r="BJ72" s="105"/>
    </row>
    <row r="73" spans="51:62" hidden="1">
      <c r="BI73" s="105"/>
      <c r="BJ73" s="105"/>
    </row>
    <row r="74" spans="51:62" hidden="1">
      <c r="BI74" s="105"/>
      <c r="BJ74" s="105"/>
    </row>
    <row r="75" spans="51:62" hidden="1">
      <c r="BI75" s="138"/>
      <c r="BJ75" s="105"/>
    </row>
    <row r="76" spans="51:62" hidden="1">
      <c r="BI76" s="138"/>
      <c r="BJ76" s="105"/>
    </row>
    <row r="77" spans="51:62" hidden="1">
      <c r="BI77" s="138"/>
      <c r="BJ77" s="105"/>
    </row>
    <row r="78" spans="51:62" hidden="1">
      <c r="BI78" s="138"/>
      <c r="BJ78" s="105"/>
    </row>
    <row r="79" spans="51:62" hidden="1">
      <c r="BI79" s="138"/>
      <c r="BJ79" s="105"/>
    </row>
    <row r="80" spans="51:62" hidden="1">
      <c r="BI80" s="105"/>
      <c r="BJ80" s="105"/>
    </row>
    <row r="81" spans="61:62" hidden="1">
      <c r="BI81" s="105"/>
      <c r="BJ81" s="105"/>
    </row>
    <row r="82" spans="61:62" hidden="1"/>
    <row r="83" spans="61:62" hidden="1"/>
    <row r="84" spans="61:62" hidden="1"/>
    <row r="85" spans="61:62" hidden="1"/>
    <row r="86" spans="61:62" hidden="1"/>
    <row r="87" spans="61:62" hidden="1"/>
    <row r="88" spans="61:62" hidden="1"/>
    <row r="89" spans="61:62" hidden="1"/>
    <row r="90" spans="61:62" hidden="1"/>
    <row r="91" spans="61:62" hidden="1"/>
    <row r="92" spans="61:62" hidden="1"/>
    <row r="93" spans="61:62" hidden="1"/>
    <row r="94" spans="61:62" hidden="1"/>
    <row r="95" spans="61:62" hidden="1"/>
    <row r="96" spans="61:62"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sheetData>
  <sheetProtection password="AE19" sheet="1" objects="1" scenarios="1"/>
  <dataConsolidate/>
  <mergeCells count="139">
    <mergeCell ref="AA32:AO32"/>
    <mergeCell ref="AD34:AF34"/>
    <mergeCell ref="AG34:AI34"/>
    <mergeCell ref="AJ34:AL34"/>
    <mergeCell ref="AD36:AF36"/>
    <mergeCell ref="AD37:AF37"/>
    <mergeCell ref="AD38:AF38"/>
    <mergeCell ref="AD39:AF39"/>
    <mergeCell ref="AJ33:AL33"/>
    <mergeCell ref="AG33:AI33"/>
    <mergeCell ref="AD40:AF40"/>
    <mergeCell ref="AD41:AF41"/>
    <mergeCell ref="AM42:AO42"/>
    <mergeCell ref="AG35:AI35"/>
    <mergeCell ref="AG36:AI36"/>
    <mergeCell ref="AG37:AI37"/>
    <mergeCell ref="AG38:AI38"/>
    <mergeCell ref="AG39:AI39"/>
    <mergeCell ref="AG40:AI40"/>
    <mergeCell ref="AG41:AI41"/>
    <mergeCell ref="AJ35:AL35"/>
    <mergeCell ref="AJ36:AL36"/>
    <mergeCell ref="AJ37:AL37"/>
    <mergeCell ref="AJ38:AL38"/>
    <mergeCell ref="AJ39:AL39"/>
    <mergeCell ref="AJ40:AL40"/>
    <mergeCell ref="AJ41:AL41"/>
    <mergeCell ref="AM41:AO41"/>
    <mergeCell ref="AA40:AC40"/>
    <mergeCell ref="W40:Z40"/>
    <mergeCell ref="W41:Z41"/>
    <mergeCell ref="AA41:AC41"/>
    <mergeCell ref="B41:E41"/>
    <mergeCell ref="F35:O35"/>
    <mergeCell ref="P35:V35"/>
    <mergeCell ref="F38:O38"/>
    <mergeCell ref="P38:V38"/>
    <mergeCell ref="F39:O39"/>
    <mergeCell ref="P39:V39"/>
    <mergeCell ref="F40:O40"/>
    <mergeCell ref="P40:V40"/>
    <mergeCell ref="F41:O41"/>
    <mergeCell ref="P41:V41"/>
    <mergeCell ref="W35:Z35"/>
    <mergeCell ref="B40:E40"/>
    <mergeCell ref="G27:N27"/>
    <mergeCell ref="G9:AD9"/>
    <mergeCell ref="G25:N25"/>
    <mergeCell ref="G14:AD14"/>
    <mergeCell ref="R25:AL25"/>
    <mergeCell ref="AF12:AL12"/>
    <mergeCell ref="AM40:AO40"/>
    <mergeCell ref="AM33:AO33"/>
    <mergeCell ref="AM34:AO34"/>
    <mergeCell ref="AM35:AO35"/>
    <mergeCell ref="AM36:AO36"/>
    <mergeCell ref="AM37:AO37"/>
    <mergeCell ref="AM38:AO38"/>
    <mergeCell ref="W36:Z36"/>
    <mergeCell ref="W37:Z37"/>
    <mergeCell ref="W38:Z38"/>
    <mergeCell ref="AM39:AO39"/>
    <mergeCell ref="W39:Z39"/>
    <mergeCell ref="F36:O36"/>
    <mergeCell ref="P36:V36"/>
    <mergeCell ref="F37:O37"/>
    <mergeCell ref="P37:V37"/>
    <mergeCell ref="W34:Z34"/>
    <mergeCell ref="AA34:AC34"/>
    <mergeCell ref="T28:AI28"/>
    <mergeCell ref="G28:N28"/>
    <mergeCell ref="G18:AC18"/>
    <mergeCell ref="AD18:AE18"/>
    <mergeCell ref="AF18:AL18"/>
    <mergeCell ref="A3:E3"/>
    <mergeCell ref="A2:E2"/>
    <mergeCell ref="F2:N2"/>
    <mergeCell ref="B7:F7"/>
    <mergeCell ref="G7:AC7"/>
    <mergeCell ref="AD7:AE7"/>
    <mergeCell ref="B8:F8"/>
    <mergeCell ref="L8:AI8"/>
    <mergeCell ref="G22:N22"/>
    <mergeCell ref="G19:J19"/>
    <mergeCell ref="L19:AI19"/>
    <mergeCell ref="G23:N23"/>
    <mergeCell ref="B19:F19"/>
    <mergeCell ref="B12:F12"/>
    <mergeCell ref="G12:AC12"/>
    <mergeCell ref="AD12:AE12"/>
    <mergeCell ref="AJ8:AL8"/>
    <mergeCell ref="G26:Z26"/>
    <mergeCell ref="G8:J8"/>
    <mergeCell ref="B13:F13"/>
    <mergeCell ref="G13:J13"/>
    <mergeCell ref="L13:AI13"/>
    <mergeCell ref="AJ13:AL13"/>
    <mergeCell ref="AJ19:AL19"/>
    <mergeCell ref="G20:AD20"/>
    <mergeCell ref="AF7:AL7"/>
    <mergeCell ref="X2:AB2"/>
    <mergeCell ref="S3:X3"/>
    <mergeCell ref="G5:H5"/>
    <mergeCell ref="M5:P5"/>
    <mergeCell ref="B10:F10"/>
    <mergeCell ref="G10:T10"/>
    <mergeCell ref="B18:F18"/>
    <mergeCell ref="B17:F17"/>
    <mergeCell ref="G17:AC17"/>
    <mergeCell ref="B62:AO62"/>
    <mergeCell ref="G47:N47"/>
    <mergeCell ref="G45:N45"/>
    <mergeCell ref="B52:AO52"/>
    <mergeCell ref="B53:AO53"/>
    <mergeCell ref="B54:AO54"/>
    <mergeCell ref="B59:AN59"/>
    <mergeCell ref="B55:AO55"/>
    <mergeCell ref="AF45:AH45"/>
    <mergeCell ref="B50:AO50"/>
    <mergeCell ref="B33:E33"/>
    <mergeCell ref="B34:E34"/>
    <mergeCell ref="B35:E35"/>
    <mergeCell ref="B36:E36"/>
    <mergeCell ref="B37:E37"/>
    <mergeCell ref="B38:E38"/>
    <mergeCell ref="AD35:AF35"/>
    <mergeCell ref="B39:E39"/>
    <mergeCell ref="W33:Z33"/>
    <mergeCell ref="AA33:AC33"/>
    <mergeCell ref="F33:O33"/>
    <mergeCell ref="P33:V33"/>
    <mergeCell ref="F34:O34"/>
    <mergeCell ref="P34:V34"/>
    <mergeCell ref="AA35:AC35"/>
    <mergeCell ref="AA36:AC36"/>
    <mergeCell ref="AA37:AC37"/>
    <mergeCell ref="AA38:AC38"/>
    <mergeCell ref="AA39:AC39"/>
    <mergeCell ref="AD33:AF33"/>
  </mergeCells>
  <conditionalFormatting sqref="R25:AL26">
    <cfRule type="cellIs" dxfId="5" priority="58" stopIfTrue="1" operator="notEqual">
      <formula>""""""</formula>
    </cfRule>
  </conditionalFormatting>
  <conditionalFormatting sqref="G5 M5:N5">
    <cfRule type="cellIs" dxfId="4" priority="57" stopIfTrue="1" operator="equal">
      <formula>"HIBA!"</formula>
    </cfRule>
  </conditionalFormatting>
  <conditionalFormatting sqref="G25:N25">
    <cfRule type="expression" dxfId="3" priority="51" stopIfTrue="1">
      <formula>$B$25&lt;&gt;""</formula>
    </cfRule>
  </conditionalFormatting>
  <conditionalFormatting sqref="P27">
    <cfRule type="expression" dxfId="2" priority="50" stopIfTrue="1">
      <formula>$P$27&lt;&gt;""</formula>
    </cfRule>
  </conditionalFormatting>
  <conditionalFormatting sqref="O47">
    <cfRule type="expression" dxfId="1" priority="90" stopIfTrue="1">
      <formula>#REF!=#REF!</formula>
    </cfRule>
  </conditionalFormatting>
  <conditionalFormatting sqref="T28:AI28">
    <cfRule type="expression" dxfId="0" priority="1" stopIfTrue="1">
      <formula>$G$28="lehívás"</formula>
    </cfRule>
  </conditionalFormatting>
  <dataValidations count="11">
    <dataValidation type="date" allowBlank="1" showInputMessage="1" showErrorMessage="1" errorTitle="Hiba" error="A kockázatviselés kezdetének éééé.hh.nn formátumúnak kell lennie, nem lehet korábbi, mint a kockázatviselés kezdete és 2016.04.30-nál korábbinak kell lennie!" sqref="G25:N25">
      <formula1>G23</formula1>
      <formula2>46022</formula2>
    </dataValidation>
    <dataValidation type="list" allowBlank="1" showInputMessage="1" showErrorMessage="1" sqref="AD34:AD41 AG34:AG41 AJ34:AJ41">
      <formula1>$AW$50:$AW$51</formula1>
    </dataValidation>
    <dataValidation type="list" allowBlank="1" showInputMessage="1" showErrorMessage="1" sqref="AF45:AH45">
      <formula1>$AR$49:$AR$50</formula1>
    </dataValidation>
    <dataValidation type="list" allowBlank="1" showInputMessage="1" showErrorMessage="1" sqref="G45:N45">
      <formula1>$AT$51:$AT$53</formula1>
    </dataValidation>
    <dataValidation type="date" allowBlank="1" showInputMessage="1" showErrorMessage="1" errorTitle="Hiba" error="A kockázatviselés kezdetének éééé.hh.nn formátumúnak kell lennie és 2014.03.27 előtti nem lehet!" sqref="G24:N24">
      <formula1>42217</formula1>
      <formula2>46022</formula2>
    </dataValidation>
    <dataValidation type="list" showInputMessage="1" showErrorMessage="1" sqref="G22:N22">
      <formula1>$AR$16:$AR$17</formula1>
    </dataValidation>
    <dataValidation type="list" showInputMessage="1" showErrorMessage="1" errorTitle="Hiba!" error="Határozatlan szerződés esetén csak évi, határozottnál csak egyszeri díjfizetés választható!" sqref="G28:N28">
      <formula1>$AT$21:$AT$22</formula1>
    </dataValidation>
    <dataValidation type="list" showInputMessage="1" showErrorMessage="1" errorTitle="Hiba!" error="Határozatlan szerződés esetén csak évi, határozottnál csak egyszeri díjfizetés választható!" sqref="G27">
      <formula1>$AR$21:$AR$24</formula1>
    </dataValidation>
    <dataValidation type="list" allowBlank="1" showInputMessage="1" showErrorMessage="1" sqref="B34:B41">
      <formula1>$AU$28:$AU$32</formula1>
    </dataValidation>
    <dataValidation type="list" allowBlank="1" showInputMessage="1" showErrorMessage="1" sqref="G10">
      <formula1>$AR$10:$AR$13</formula1>
    </dataValidation>
    <dataValidation type="date" allowBlank="1" showInputMessage="1" showErrorMessage="1" errorTitle="Hiba" error="A kockázatviselés kezdetének éééé.hh.nn formátumúnak és 2015.11.01 utáninak kell lennie!_x000a_" sqref="G23:N23">
      <formula1>42278</formula1>
      <formula2>42735</formula2>
    </dataValidation>
  </dataValidations>
  <pageMargins left="0.31496062992125984" right="0.31496062992125984" top="0.39370078740157483" bottom="0.55118110236220474" header="0.74803149606299213" footer="0.31496062992125984"/>
  <pageSetup paperSize="9" scale="48" orientation="landscape" r:id="rId1"/>
  <headerFooter>
    <oddFooter>&amp;C&amp;"Arial,Normál"&amp;8AHE-12885/5&amp;R&amp;"Arial,Normál"&amp;8&amp;P. oldal</oddFooter>
  </headerFooter>
  <rowBreaks count="1" manualBreakCount="1">
    <brk id="52" max="41" man="1"/>
  </rowBreaks>
  <colBreaks count="1" manualBreakCount="1">
    <brk id="42" max="66"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Kalkuláció</vt:lpstr>
      <vt:lpstr>Kalkuláció!Nyomtatási_terület</vt:lpstr>
    </vt:vector>
  </TitlesOfParts>
  <Company>Allianz Hungaria Zrt.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sj49619</dc:creator>
  <cp:lastModifiedBy>ja71114</cp:lastModifiedBy>
  <cp:lastPrinted>2015-10-16T10:39:02Z</cp:lastPrinted>
  <dcterms:created xsi:type="dcterms:W3CDTF">2014-04-04T07:01:23Z</dcterms:created>
  <dcterms:modified xsi:type="dcterms:W3CDTF">2015-11-24T14:45:43Z</dcterms:modified>
</cp:coreProperties>
</file>