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G00M.ROOTDOM.NET\AFS-HOME\hu_sbalajt\ICM\Desktop\új\"/>
    </mc:Choice>
  </mc:AlternateContent>
  <xr:revisionPtr revIDLastSave="0" documentId="8_{24E7514B-5F2D-4EBF-80D7-7E9892F059A0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Kalkuláció" sheetId="1" r:id="rId1"/>
  </sheets>
  <definedNames>
    <definedName name="_xlnm.Print_Area" localSheetId="0">Kalkuláció!$A$1:$AP$74</definedName>
  </definedNames>
  <calcPr calcId="191029"/>
</workbook>
</file>

<file path=xl/calcChain.xml><?xml version="1.0" encoding="utf-8"?>
<calcChain xmlns="http://schemas.openxmlformats.org/spreadsheetml/2006/main">
  <c r="AA35" i="1" l="1"/>
  <c r="AA36" i="1"/>
  <c r="AA37" i="1"/>
  <c r="AA38" i="1"/>
  <c r="AA39" i="1"/>
  <c r="AA40" i="1"/>
  <c r="AA41" i="1"/>
  <c r="AW37" i="1" l="1"/>
  <c r="AW38" i="1"/>
  <c r="AW39" i="1"/>
  <c r="AW40" i="1"/>
  <c r="AW41" i="1"/>
  <c r="AW42" i="1"/>
  <c r="AW35" i="1"/>
  <c r="AW36" i="1"/>
  <c r="AP36" i="1" l="1"/>
  <c r="AP37" i="1"/>
  <c r="AP38" i="1"/>
  <c r="AP39" i="1"/>
  <c r="AP40" i="1"/>
  <c r="AP41" i="1"/>
  <c r="AP34" i="1"/>
  <c r="AP35" i="1"/>
  <c r="AY10" i="1" l="1"/>
  <c r="AZ36" i="1"/>
  <c r="AZ37" i="1"/>
  <c r="AZ38" i="1"/>
  <c r="AZ39" i="1"/>
  <c r="AZ40" i="1"/>
  <c r="AZ41" i="1"/>
  <c r="AZ42" i="1"/>
  <c r="AZ35" i="1"/>
  <c r="AY36" i="1"/>
  <c r="AY37" i="1"/>
  <c r="AY38" i="1"/>
  <c r="AY39" i="1"/>
  <c r="AY40" i="1"/>
  <c r="AY41" i="1"/>
  <c r="AY42" i="1"/>
  <c r="AY35" i="1"/>
  <c r="AX36" i="1"/>
  <c r="AX37" i="1"/>
  <c r="AX38" i="1"/>
  <c r="AX39" i="1"/>
  <c r="AX40" i="1"/>
  <c r="AX41" i="1"/>
  <c r="AX42" i="1"/>
  <c r="AX35" i="1"/>
  <c r="AQ38" i="1"/>
  <c r="AQ39" i="1"/>
  <c r="AQ40" i="1"/>
  <c r="AQ41" i="1"/>
  <c r="AA34" i="1"/>
  <c r="BB36" i="1" l="1"/>
  <c r="BB37" i="1"/>
  <c r="BB38" i="1"/>
  <c r="BB39" i="1"/>
  <c r="BB40" i="1"/>
  <c r="BB41" i="1"/>
  <c r="BB42" i="1"/>
  <c r="BB35" i="1"/>
  <c r="BB43" i="1" l="1"/>
  <c r="BA35" i="1" l="1"/>
  <c r="BA36" i="1"/>
  <c r="BA37" i="1" l="1"/>
  <c r="BA40" i="1"/>
  <c r="BA42" i="1"/>
  <c r="AX16" i="1"/>
  <c r="R25" i="1"/>
  <c r="AX17" i="1"/>
  <c r="B12" i="1"/>
  <c r="BC37" i="1"/>
  <c r="BC38" i="1"/>
  <c r="BC39" i="1"/>
  <c r="BC40" i="1"/>
  <c r="BC41" i="1"/>
  <c r="BC42" i="1"/>
  <c r="BC36" i="1"/>
  <c r="BC35" i="1"/>
  <c r="BA39" i="1"/>
  <c r="BA30" i="1"/>
  <c r="BA31" i="1"/>
  <c r="BA29" i="1"/>
  <c r="AW46" i="1"/>
  <c r="AQ37" i="1" s="1"/>
  <c r="B25" i="1"/>
  <c r="P27" i="1"/>
  <c r="B24" i="1"/>
  <c r="P28" i="1"/>
  <c r="O25" i="1"/>
  <c r="AY9" i="1"/>
  <c r="AQ35" i="1" l="1"/>
  <c r="AT36" i="1" s="1"/>
  <c r="AQ36" i="1"/>
  <c r="AT37" i="1" s="1"/>
  <c r="BD69" i="1"/>
  <c r="BD52" i="1"/>
  <c r="BD56" i="1"/>
  <c r="BD49" i="1"/>
  <c r="BD53" i="1"/>
  <c r="BD57" i="1"/>
  <c r="BD50" i="1"/>
  <c r="BD54" i="1"/>
  <c r="BD58" i="1"/>
  <c r="BD51" i="1"/>
  <c r="BD55" i="1"/>
  <c r="AQ34" i="1"/>
  <c r="AT35" i="1" s="1"/>
  <c r="AT40" i="1"/>
  <c r="AT42" i="1"/>
  <c r="AT38" i="1"/>
  <c r="AT39" i="1"/>
  <c r="AT41" i="1"/>
  <c r="BA41" i="1"/>
  <c r="BA38" i="1"/>
  <c r="BD62" i="1"/>
  <c r="BD60" i="1"/>
  <c r="BD59" i="1"/>
  <c r="BD66" i="1"/>
  <c r="BD61" i="1"/>
  <c r="BD63" i="1"/>
  <c r="BD65" i="1"/>
  <c r="BD68" i="1"/>
  <c r="BD67" i="1"/>
  <c r="AT43" i="1" l="1"/>
  <c r="AM42" i="1" s="1"/>
  <c r="AZ51" i="1" s="1"/>
  <c r="BE45" i="1"/>
  <c r="AZ53" i="1" l="1"/>
  <c r="AZ52" i="1"/>
  <c r="AZ55" i="1"/>
  <c r="AZ54" i="1"/>
  <c r="AZ56" i="1"/>
  <c r="AZ57" i="1"/>
  <c r="AZ58" i="1"/>
  <c r="AZ50" i="1"/>
  <c r="AZ59" i="1"/>
  <c r="AZ60" i="1" l="1"/>
  <c r="AZ61" i="1"/>
  <c r="AZ49" i="1"/>
  <c r="BD35" i="1" l="1"/>
  <c r="BE35" i="1" s="1"/>
  <c r="BD38" i="1"/>
  <c r="BE38" i="1" s="1"/>
  <c r="BD42" i="1"/>
  <c r="BE42" i="1" s="1"/>
  <c r="BD39" i="1"/>
  <c r="BE39" i="1" s="1"/>
  <c r="BD36" i="1"/>
  <c r="BE36" i="1" s="1"/>
  <c r="BD41" i="1"/>
  <c r="BE41" i="1" s="1"/>
  <c r="BD40" i="1"/>
  <c r="BE40" i="1" s="1"/>
  <c r="BD37" i="1"/>
  <c r="BE37" i="1" s="1"/>
  <c r="BE43" i="1" l="1"/>
  <c r="BE46" i="1" s="1"/>
  <c r="E47" i="1" s="1"/>
  <c r="BE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sj49619</author>
  </authors>
  <commentList>
    <comment ref="AA3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sj49619:</t>
        </r>
        <r>
          <rPr>
            <sz val="9"/>
            <color indexed="81"/>
            <rFont val="Tahoma"/>
            <family val="2"/>
            <charset val="238"/>
          </rPr>
          <t xml:space="preserve">
A gépek, berendezések betöréseslopás- és rablás fedezete (AHE-13923/2P)</t>
        </r>
      </text>
    </comment>
    <comment ref="AD3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A mezőgazdasági vontatók és az önjáró vagy vontatott munkagépek lopás fedezete (AHE-13924/2P)</t>
        </r>
      </text>
    </comment>
    <comment ref="AG3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A gépek, berendezések helyszínre szállításának fedezete (AHE-13925/2P)</t>
        </r>
      </text>
    </comment>
    <comment ref="AJ3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Belső erőhatás miatti károk kiegészítő fedezete (AHE-13927/P)</t>
        </r>
      </text>
    </comment>
  </commentList>
</comments>
</file>

<file path=xl/sharedStrings.xml><?xml version="1.0" encoding="utf-8"?>
<sst xmlns="http://schemas.openxmlformats.org/spreadsheetml/2006/main" count="195" uniqueCount="121">
  <si>
    <t>Szerződésszám:</t>
  </si>
  <si>
    <t>Biztosításközvetítő:</t>
  </si>
  <si>
    <t xml:space="preserve">  Ajánlat</t>
  </si>
  <si>
    <t>Termékkód</t>
  </si>
  <si>
    <t>Módozat</t>
  </si>
  <si>
    <t>nem</t>
  </si>
  <si>
    <t>igen</t>
  </si>
  <si>
    <t>Adószám:</t>
  </si>
  <si>
    <t>Címe:</t>
  </si>
  <si>
    <t>település,</t>
  </si>
  <si>
    <t>út/utca, házszám, emelet, ajtó</t>
  </si>
  <si>
    <t>Biztosítás tartama</t>
  </si>
  <si>
    <t>határozatlan</t>
  </si>
  <si>
    <t>A biztosítás a hivatalos versenynaptár szerinti versenyekre szól!</t>
  </si>
  <si>
    <t>határozott</t>
  </si>
  <si>
    <t>A biztosítás csak a megadott versenyre érvényes!</t>
  </si>
  <si>
    <t>A levelezés és számlaküldés címzettje:</t>
  </si>
  <si>
    <t>Díjfizetés gyakorisága:</t>
  </si>
  <si>
    <t>egyszeri</t>
  </si>
  <si>
    <t>Díjfizetés módja:</t>
  </si>
  <si>
    <t>átutalás</t>
  </si>
  <si>
    <t>Ft</t>
  </si>
  <si>
    <t>féléves</t>
  </si>
  <si>
    <t>éves</t>
  </si>
  <si>
    <t>negyedéves</t>
  </si>
  <si>
    <t>lehívás</t>
  </si>
  <si>
    <t>Díjfizetés módja</t>
  </si>
  <si>
    <t>Kedvezmények</t>
  </si>
  <si>
    <t xml:space="preserve">  az Allianz vízijármű biztosítás megkötéséhez</t>
  </si>
  <si>
    <t>Verseny felelősségbiztosítás csak vitorlás hajóra köthető!</t>
  </si>
  <si>
    <t>Verseny vagyonbiztosítás csak vitorlás hajóra köthető!</t>
  </si>
  <si>
    <t>Magyarország</t>
  </si>
  <si>
    <t>Hibakezelés</t>
  </si>
  <si>
    <t>A szerződő fél adatai nincsenek kitöltve!</t>
  </si>
  <si>
    <t>A biztosítás tartalmával, díjfizetéssel kapcsolatos adatok nincsenek kitöltve!</t>
  </si>
  <si>
    <t xml:space="preserve">A kockázatviselés kezdete (éééé.hh.nn): </t>
  </si>
  <si>
    <t>Területi hatály:</t>
  </si>
  <si>
    <t>gyártás éve</t>
  </si>
  <si>
    <t>Összesen (díjszámítási alap)</t>
  </si>
  <si>
    <t>Önrészesedés(levonásos):</t>
  </si>
  <si>
    <t>Díj:</t>
  </si>
  <si>
    <t>alap</t>
  </si>
  <si>
    <t>szállítás</t>
  </si>
  <si>
    <t>lopás</t>
  </si>
  <si>
    <t>belső törés*</t>
  </si>
  <si>
    <t>összesen</t>
  </si>
  <si>
    <t>mód tény</t>
  </si>
  <si>
    <t>mindösszesen</t>
  </si>
  <si>
    <t>önrész</t>
  </si>
  <si>
    <t>volumen</t>
  </si>
  <si>
    <t xml:space="preserve">mezőgazdasági gép </t>
  </si>
  <si>
    <t>önjáró / közlekedő</t>
  </si>
  <si>
    <t>Módosító tényezők</t>
  </si>
  <si>
    <t>Önrész</t>
  </si>
  <si>
    <t>10% de min 100 eFt</t>
  </si>
  <si>
    <t>10% de min 200 eFt</t>
  </si>
  <si>
    <t>10% de min 400 eFt</t>
  </si>
  <si>
    <t>Biztosítási összeg
(ezer Ft)</t>
  </si>
  <si>
    <t>Biztosítási összeg egy szerződésen (ajánlaton) belül.</t>
  </si>
  <si>
    <t>Egyedi azonosító jel 
(pl:gyári szám vagy alvázszám)</t>
  </si>
  <si>
    <t>Fedezetek</t>
  </si>
  <si>
    <t>Választó mező</t>
  </si>
  <si>
    <t>A belső törés 8 évnél idősebb eszközre nem adható!</t>
  </si>
  <si>
    <t>aktuális év</t>
  </si>
  <si>
    <t>mód tényező - önrész</t>
  </si>
  <si>
    <t>mód tényező - volumen</t>
  </si>
  <si>
    <t>Díj összesen</t>
  </si>
  <si>
    <t>biztosítási összeg</t>
  </si>
  <si>
    <t>Összesen</t>
  </si>
  <si>
    <t>Volumen</t>
  </si>
  <si>
    <t>tól</t>
  </si>
  <si>
    <t>ig</t>
  </si>
  <si>
    <r>
      <rPr>
        <b/>
        <u/>
        <sz val="10"/>
        <color indexed="8"/>
        <rFont val="Arial"/>
        <family val="2"/>
        <charset val="238"/>
      </rPr>
      <t>Biztosítási ajánlat</t>
    </r>
    <r>
      <rPr>
        <sz val="10"/>
        <color indexed="8"/>
        <rFont val="Arial"/>
        <family val="2"/>
        <charset val="238"/>
      </rPr>
      <t xml:space="preserve">
Alulírott, a fentiek ismeretében a fenti szerződésszámon jelzett ajánlatot teszek az Allianz Hungária  Gépek és berendezések összevont vagyonbiztosítása megkötésére. 
Alulírott szerződő fél és biztosított tudomásul veszem, hogy:
- a biztosító a jelen ajánlatot az átadásától számított 15 napon belül, indoklás nélkül elutasíthatja,
- a biztosító a jelen ajánlatra az átadásától számított 15 napon belül nem válaszol, a biztosítási szerzodés nem jön létre.
Ha valamely kérdésben a jelen ajánlatban rögzített feltétel eltér az általános szerződési feltételektől, akkor az ajánlatban leírtak az irányadók.</t>
    </r>
  </si>
  <si>
    <t>nem önjáró / vontatott mezőgazdasági gép</t>
  </si>
  <si>
    <t>, de legkorábban az ajánlat biztosítóhoz való beérkezését követő nap 0:00 óra</t>
  </si>
  <si>
    <t>Társbiztosított aláírása (ha van!)</t>
  </si>
  <si>
    <t>Biztosításközvetítő aláírása</t>
  </si>
  <si>
    <t>Szerződő aláírása</t>
  </si>
  <si>
    <t>Biztosított aláírása</t>
  </si>
  <si>
    <t>szerepek</t>
  </si>
  <si>
    <t>tulajdonos és üzemeltető</t>
  </si>
  <si>
    <t>tulajdonos és finanszírozó</t>
  </si>
  <si>
    <t>A szerződő (díjfizető) és biztosított fél neve:</t>
  </si>
  <si>
    <t>A szerződő / biztosított biztosítási érdekének alapja:</t>
  </si>
  <si>
    <t>finanszírozó tulajdonát képező eszközt üzemeltető</t>
  </si>
  <si>
    <t>idegen tulajdonú eszközt üzemeltető</t>
  </si>
  <si>
    <t>Megegyezik a szerződővel</t>
  </si>
  <si>
    <t>mezőgazdasági gép / önjáró / vontató</t>
  </si>
  <si>
    <t>mezőgazdasági gép / önjáró / közlekedő kombájn</t>
  </si>
  <si>
    <t>mezőgazdasági gép / önjáró / közlekedő erdészeti gép</t>
  </si>
  <si>
    <t>lopás (V702)</t>
  </si>
  <si>
    <t>szállítás
(V703)</t>
  </si>
  <si>
    <t>Belső törés
(V704)</t>
  </si>
  <si>
    <t>éves x</t>
  </si>
  <si>
    <t>időarányos  x</t>
  </si>
  <si>
    <t>Naptól</t>
  </si>
  <si>
    <t>Napig</t>
  </si>
  <si>
    <t>Eltelt napszám határozottnál</t>
  </si>
  <si>
    <t>Fizetendő díj</t>
  </si>
  <si>
    <t>1 év feletti díj</t>
  </si>
  <si>
    <t>Mód tényező - idő</t>
  </si>
  <si>
    <t>OGOB</t>
  </si>
  <si>
    <t>Éves díj</t>
  </si>
  <si>
    <t>Ha nem egyezik meg a szerződő adataival, akkor kérem töltse ki!</t>
  </si>
  <si>
    <t>egyéb mezőgazdasági gép / önjáró</t>
  </si>
  <si>
    <t>EU támogatás</t>
  </si>
  <si>
    <t>alap és bet. lopás- és rablás (V701)</t>
  </si>
  <si>
    <t>Biztosított gép besorolása</t>
  </si>
  <si>
    <t>EU támogatással összefüggő szerződés? (IEU záradék)</t>
  </si>
  <si>
    <t>15 évesnél idősebb gépre ajánlat nem tehető!</t>
  </si>
  <si>
    <t>Felhívjuk figyelmét, hogy jelen ajánlat alapján létrejött biztosítási szerződés azon rendelkezései, amelyek a formanyomtatvány tartalmi kereteit meghaladják (pl. kézzel rávezetett egyéb rendelkezések, kiegészítések), érvénytelen kikötések, ekként nem válnak a szerződés részévé (részleges érvénytelenség). Amennyiben az ajánlat szerinti tartalmat meghaladó biztosítási szerződést kíván kötni, úgy kérdőív kitöltése kötelező.
A biztosító mentesül a kártérítési kötelezettsége alól, ha szerződő/biztosított fél által az Ajánlatban felsorolt információk nem a valóságnak megfelelőek.</t>
  </si>
  <si>
    <t>Gyártmány, Típus, Funkció</t>
  </si>
  <si>
    <r>
      <t>Költségtérítés</t>
    </r>
    <r>
      <rPr>
        <sz val="10"/>
        <color indexed="8"/>
        <rFont val="Arial"/>
        <family val="2"/>
        <charset val="238"/>
      </rPr>
      <t xml:space="preserve"> (Biztosítási összeg 10%-a, maximum 5 millió Ft)</t>
    </r>
  </si>
  <si>
    <t>Vonatkozó feltételek (általános szerződési feltételek):</t>
  </si>
  <si>
    <t>Általános biztosítási feltételek és ügyfél-tájékoztató - Vagyonbiztosítás (AHE-43500/3)</t>
  </si>
  <si>
    <t>FBV Záradék: Fertőző betegség kizárás vagyon (AHE-43506/V)</t>
  </si>
  <si>
    <t>IPID (Termékismertető) - Gépek és berendezések összevont vagyonbiztosítása GÖB (AHE-41415)</t>
  </si>
  <si>
    <t>Gépek és berendezések összkockázatú vagyonbiztosítása</t>
  </si>
  <si>
    <t>Gépek és berendezések összkockázatú vagyonbiztosítása (GÖB) - Különös biztosítási feltételek, záradékok és ügyféltájékoztató (AHE-13901)</t>
  </si>
  <si>
    <r>
      <rPr>
        <b/>
        <u/>
        <sz val="10"/>
        <color indexed="8"/>
        <rFont val="Arial"/>
        <family val="2"/>
        <charset val="238"/>
      </rPr>
      <t xml:space="preserve">Nyilatkozat az ügyfél-tájékoztató és az általános szerződési feltételek átvételéről, valamint az abban foglaltak elfogadásáról
</t>
    </r>
    <r>
      <rPr>
        <sz val="10"/>
        <color indexed="8"/>
        <rFont val="Arial"/>
        <family val="2"/>
        <charset val="238"/>
      </rPr>
      <t>Alulírott ajánlatot teszek az Allianz Hungária Zrt. számára jelen tarifálóban szereplő biztosítási ajánlat megkötésére és egyben kijelentem, hogy az ajánlatban szereplő adatok, valamint a valóságnak megfelelnek.
A Vonatkozó feltételeket az ajánlat megtétele előtt megismertem, az abban foglaltakat elfogadom és azokat a szerződéskötés előtt átvettem a biztosítáásközvetítőtől. Kijelentem továbbá, hogy az Allianz Hungária Zrt. tájékoztatását a biztosítási jogviszonyra vonatkozó jogszabályoktól való lényeges eltérésekről megismertem és elfogadom. Kijelentem továbbá, hogy az Allianz Hungária Zrt. tájékoztatását a biztosítási szerződésekben alkalmazott egy (1) éves elévülési időről és az ehhez kapcsolódó további szabályokról megismertem és külön is elfogadom.                 
Tájékoztatom, hogy a biztosító az ajánlat elfogadásáról automatizált kockázat-elbírálás során dönthet. Az automatikus döntéshozatallal kapcsolatos  jogaimról szóló részletes tájékoztatást az Ügyfél-tájékoztató és Szerződési feltételek kiegészítése (AHE-12600/12) című dokumentum tartalmazza, melyet a biztosításközvetítőtől megkaptam.</t>
    </r>
  </si>
  <si>
    <t>Ügyféltájékoztató és szerződési feltételek kiegészítése (AHE-12600/13)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</si>
</sst>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."/>
    <numFmt numFmtId="165" formatCode="0.0%"/>
    <numFmt numFmtId="166" formatCode="#,##0.000"/>
    <numFmt numFmtId="167" formatCode="0.0000"/>
  </numFmts>
  <fonts count="43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.5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.5"/>
      <color indexed="8"/>
      <name val="HFormataCondTAB"/>
    </font>
    <font>
      <b/>
      <sz val="10"/>
      <color indexed="8"/>
      <name val="Arial"/>
      <family val="2"/>
      <charset val="238"/>
    </font>
    <font>
      <b/>
      <sz val="14"/>
      <color indexed="8"/>
      <name val="HFormataCondTAB"/>
    </font>
    <font>
      <b/>
      <sz val="9"/>
      <color indexed="8"/>
      <name val="Arial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Times New Roman CE"/>
      <family val="1"/>
      <charset val="238"/>
    </font>
    <font>
      <b/>
      <sz val="11"/>
      <color rgb="FFFF0000"/>
      <name val="HFormataCondTAB"/>
    </font>
    <font>
      <sz val="10"/>
      <color rgb="FFFF000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"/>
      <name val="Arial"/>
      <family val="2"/>
      <charset val="238"/>
    </font>
    <font>
      <sz val="1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onsolas"/>
      <family val="3"/>
      <charset val="238"/>
    </font>
    <font>
      <u/>
      <sz val="12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2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8">
    <xf numFmtId="0" fontId="0" fillId="0" borderId="0" xfId="0"/>
    <xf numFmtId="0" fontId="20" fillId="2" borderId="0" xfId="0" applyFont="1" applyFill="1"/>
    <xf numFmtId="0" fontId="4" fillId="2" borderId="0" xfId="2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/>
    </xf>
    <xf numFmtId="0" fontId="3" fillId="2" borderId="0" xfId="2" applyFont="1" applyFill="1" applyBorder="1" applyAlignment="1">
      <alignment vertical="center"/>
    </xf>
    <xf numFmtId="0" fontId="7" fillId="2" borderId="0" xfId="2" applyFont="1" applyFill="1" applyAlignment="1"/>
    <xf numFmtId="0" fontId="7" fillId="2" borderId="0" xfId="2" applyFont="1" applyFill="1" applyBorder="1" applyAlignment="1" applyProtection="1">
      <protection hidden="1"/>
    </xf>
    <xf numFmtId="0" fontId="8" fillId="2" borderId="0" xfId="2" applyFont="1" applyFill="1" applyAlignment="1">
      <alignment horizontal="left"/>
    </xf>
    <xf numFmtId="0" fontId="9" fillId="2" borderId="0" xfId="2" applyFont="1" applyFill="1" applyAlignment="1" applyProtection="1">
      <alignment horizontal="left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10" fillId="2" borderId="0" xfId="2" applyFont="1" applyFill="1" applyBorder="1" applyAlignment="1" applyProtection="1">
      <alignment vertical="center"/>
      <protection hidden="1"/>
    </xf>
    <xf numFmtId="0" fontId="4" fillId="2" borderId="0" xfId="2" applyFont="1" applyFill="1" applyBorder="1" applyAlignment="1" applyProtection="1">
      <alignment horizontal="left" vertical="center"/>
      <protection hidden="1"/>
    </xf>
    <xf numFmtId="0" fontId="10" fillId="2" borderId="0" xfId="2" applyFont="1" applyFill="1" applyAlignment="1" applyProtection="1">
      <alignment horizontal="left"/>
      <protection hidden="1"/>
    </xf>
    <xf numFmtId="0" fontId="4" fillId="2" borderId="0" xfId="2" applyFont="1" applyFill="1" applyBorder="1" applyAlignment="1" applyProtection="1">
      <alignment vertical="center"/>
      <protection hidden="1"/>
    </xf>
    <xf numFmtId="0" fontId="20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7" fillId="2" borderId="0" xfId="2" applyFont="1" applyFill="1" applyAlignment="1" applyProtection="1">
      <protection hidden="1"/>
    </xf>
    <xf numFmtId="0" fontId="4" fillId="2" borderId="0" xfId="2" applyFont="1" applyFill="1" applyAlignment="1" applyProtection="1">
      <protection hidden="1"/>
    </xf>
    <xf numFmtId="0" fontId="8" fillId="2" borderId="0" xfId="2" applyFont="1" applyFill="1" applyAlignment="1" applyProtection="1">
      <alignment horizontal="left"/>
      <protection hidden="1"/>
    </xf>
    <xf numFmtId="0" fontId="6" fillId="2" borderId="0" xfId="2" applyFont="1" applyFill="1" applyAlignment="1" applyProtection="1">
      <alignment horizontal="center"/>
      <protection hidden="1"/>
    </xf>
    <xf numFmtId="0" fontId="11" fillId="2" borderId="0" xfId="2" applyFont="1" applyFill="1" applyAlignment="1" applyProtection="1">
      <alignment horizontal="left"/>
      <protection hidden="1"/>
    </xf>
    <xf numFmtId="0" fontId="11" fillId="2" borderId="0" xfId="2" applyFont="1" applyFill="1" applyBorder="1" applyAlignment="1" applyProtection="1">
      <alignment horizontal="left"/>
      <protection hidden="1"/>
    </xf>
    <xf numFmtId="0" fontId="2" fillId="2" borderId="0" xfId="2" applyFont="1" applyFill="1" applyAlignment="1" applyProtection="1">
      <alignment horizontal="center"/>
      <protection hidden="1"/>
    </xf>
    <xf numFmtId="0" fontId="2" fillId="2" borderId="0" xfId="2" applyFont="1" applyFill="1" applyBorder="1" applyAlignment="1" applyProtection="1">
      <alignment horizontal="center"/>
      <protection hidden="1"/>
    </xf>
    <xf numFmtId="0" fontId="4" fillId="2" borderId="1" xfId="2" applyFont="1" applyFill="1" applyBorder="1" applyAlignment="1" applyProtection="1">
      <protection hidden="1"/>
    </xf>
    <xf numFmtId="0" fontId="12" fillId="2" borderId="0" xfId="2" applyFont="1" applyFill="1" applyBorder="1" applyAlignment="1" applyProtection="1">
      <protection hidden="1"/>
    </xf>
    <xf numFmtId="0" fontId="4" fillId="0" borderId="2" xfId="2" applyFont="1" applyBorder="1" applyAlignment="1" applyProtection="1">
      <protection hidden="1"/>
    </xf>
    <xf numFmtId="0" fontId="4" fillId="2" borderId="0" xfId="2" applyFont="1" applyFill="1" applyBorder="1" applyAlignment="1" applyProtection="1">
      <protection hidden="1"/>
    </xf>
    <xf numFmtId="0" fontId="4" fillId="2" borderId="0" xfId="2" applyFont="1" applyFill="1" applyBorder="1" applyAlignment="1" applyProtection="1">
      <alignment horizontal="left"/>
      <protection hidden="1"/>
    </xf>
    <xf numFmtId="0" fontId="10" fillId="2" borderId="0" xfId="2" applyFont="1" applyFill="1" applyBorder="1" applyAlignment="1" applyProtection="1">
      <alignment horizontal="center"/>
      <protection hidden="1"/>
    </xf>
    <xf numFmtId="0" fontId="10" fillId="2" borderId="0" xfId="2" applyFont="1" applyFill="1" applyBorder="1" applyAlignment="1" applyProtection="1">
      <protection hidden="1"/>
    </xf>
    <xf numFmtId="0" fontId="4" fillId="2" borderId="2" xfId="2" applyFont="1" applyFill="1" applyBorder="1" applyAlignment="1" applyProtection="1">
      <alignment horizontal="left" vertical="center"/>
      <protection hidden="1"/>
    </xf>
    <xf numFmtId="0" fontId="23" fillId="2" borderId="0" xfId="2" applyFont="1" applyFill="1" applyBorder="1" applyAlignment="1" applyProtection="1">
      <alignment vertical="center"/>
      <protection hidden="1"/>
    </xf>
    <xf numFmtId="0" fontId="4" fillId="2" borderId="2" xfId="2" applyFont="1" applyFill="1" applyBorder="1" applyAlignment="1" applyProtection="1">
      <alignment vertical="center"/>
      <protection hidden="1"/>
    </xf>
    <xf numFmtId="164" fontId="10" fillId="2" borderId="0" xfId="2" applyNumberFormat="1" applyFont="1" applyFill="1" applyBorder="1" applyAlignment="1" applyProtection="1">
      <alignment vertical="center"/>
      <protection hidden="1"/>
    </xf>
    <xf numFmtId="0" fontId="10" fillId="2" borderId="0" xfId="2" applyFont="1" applyFill="1" applyAlignment="1" applyProtection="1">
      <alignment horizontal="right" vertical="center"/>
      <protection hidden="1"/>
    </xf>
    <xf numFmtId="0" fontId="10" fillId="2" borderId="0" xfId="2" applyFont="1" applyFill="1" applyBorder="1" applyAlignment="1" applyProtection="1">
      <alignment horizontal="left" vertical="center"/>
      <protection hidden="1"/>
    </xf>
    <xf numFmtId="0" fontId="10" fillId="2" borderId="0" xfId="2" applyFont="1" applyFill="1" applyBorder="1" applyAlignment="1" applyProtection="1">
      <alignment horizontal="center" vertical="center"/>
      <protection hidden="1"/>
    </xf>
    <xf numFmtId="0" fontId="10" fillId="2" borderId="0" xfId="2" applyFont="1" applyFill="1" applyBorder="1" applyAlignment="1" applyProtection="1">
      <alignment horizontal="right" vertical="center"/>
      <protection hidden="1"/>
    </xf>
    <xf numFmtId="0" fontId="24" fillId="2" borderId="0" xfId="0" applyFont="1" applyFill="1"/>
    <xf numFmtId="0" fontId="24" fillId="2" borderId="0" xfId="0" applyFont="1" applyFill="1" applyProtection="1"/>
    <xf numFmtId="0" fontId="24" fillId="2" borderId="0" xfId="0" applyFont="1" applyFill="1" applyProtection="1">
      <protection hidden="1"/>
    </xf>
    <xf numFmtId="0" fontId="24" fillId="2" borderId="0" xfId="2" applyFont="1" applyFill="1" applyProtection="1"/>
    <xf numFmtId="0" fontId="24" fillId="2" borderId="0" xfId="2" applyFont="1" applyFill="1" applyBorder="1" applyProtection="1"/>
    <xf numFmtId="0" fontId="23" fillId="2" borderId="0" xfId="2" applyFont="1" applyFill="1" applyAlignment="1" applyProtection="1">
      <alignment horizontal="center"/>
      <protection hidden="1"/>
    </xf>
    <xf numFmtId="0" fontId="24" fillId="2" borderId="0" xfId="2" applyFont="1" applyFill="1" applyBorder="1" applyAlignment="1" applyProtection="1">
      <alignment horizontal="center"/>
      <protection hidden="1"/>
    </xf>
    <xf numFmtId="0" fontId="24" fillId="2" borderId="0" xfId="2" applyFont="1" applyFill="1" applyBorder="1" applyAlignment="1" applyProtection="1">
      <alignment horizontal="left"/>
      <protection hidden="1"/>
    </xf>
    <xf numFmtId="49" fontId="26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/>
    <xf numFmtId="0" fontId="27" fillId="2" borderId="0" xfId="2" applyFont="1" applyFill="1" applyBorder="1"/>
    <xf numFmtId="0" fontId="14" fillId="2" borderId="0" xfId="0" applyFont="1" applyFill="1" applyProtection="1">
      <protection hidden="1"/>
    </xf>
    <xf numFmtId="0" fontId="28" fillId="2" borderId="0" xfId="0" applyFont="1" applyFill="1"/>
    <xf numFmtId="0" fontId="20" fillId="2" borderId="0" xfId="0" applyFont="1" applyFill="1" applyAlignment="1"/>
    <xf numFmtId="0" fontId="20" fillId="2" borderId="3" xfId="0" applyFont="1" applyFill="1" applyBorder="1"/>
    <xf numFmtId="0" fontId="20" fillId="2" borderId="0" xfId="0" applyFont="1" applyFill="1" applyBorder="1"/>
    <xf numFmtId="0" fontId="4" fillId="0" borderId="0" xfId="2" applyFont="1" applyBorder="1" applyAlignment="1" applyProtection="1">
      <protection hidden="1"/>
    </xf>
    <xf numFmtId="0" fontId="4" fillId="2" borderId="0" xfId="2" applyFont="1" applyFill="1" applyBorder="1" applyAlignment="1" applyProtection="1">
      <alignment horizontal="center"/>
      <protection hidden="1"/>
    </xf>
    <xf numFmtId="0" fontId="10" fillId="2" borderId="0" xfId="2" applyFont="1" applyFill="1" applyAlignment="1" applyProtection="1">
      <alignment wrapText="1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15" fillId="2" borderId="0" xfId="2" applyFont="1" applyFill="1" applyBorder="1"/>
    <xf numFmtId="0" fontId="4" fillId="2" borderId="2" xfId="2" applyFont="1" applyFill="1" applyBorder="1" applyAlignment="1" applyProtection="1">
      <protection hidden="1"/>
    </xf>
    <xf numFmtId="0" fontId="21" fillId="2" borderId="0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14" fillId="2" borderId="0" xfId="0" applyFont="1" applyFill="1" applyBorder="1"/>
    <xf numFmtId="0" fontId="14" fillId="2" borderId="0" xfId="2" applyFont="1" applyFill="1" applyBorder="1" applyProtection="1"/>
    <xf numFmtId="0" fontId="15" fillId="2" borderId="0" xfId="2" applyFont="1" applyFill="1" applyBorder="1" applyAlignment="1" applyProtection="1">
      <protection hidden="1"/>
    </xf>
    <xf numFmtId="0" fontId="14" fillId="2" borderId="0" xfId="0" applyFont="1" applyFill="1" applyBorder="1" applyProtection="1">
      <protection hidden="1"/>
    </xf>
    <xf numFmtId="0" fontId="14" fillId="2" borderId="0" xfId="0" applyFont="1" applyFill="1"/>
    <xf numFmtId="0" fontId="14" fillId="2" borderId="3" xfId="0" applyFont="1" applyFill="1" applyBorder="1"/>
    <xf numFmtId="0" fontId="4" fillId="2" borderId="0" xfId="0" applyFont="1" applyFill="1" applyAlignment="1">
      <alignment horizontal="left" wrapText="1"/>
    </xf>
    <xf numFmtId="0" fontId="21" fillId="2" borderId="0" xfId="0" quotePrefix="1" applyFont="1" applyFill="1" applyAlignment="1">
      <alignment horizontal="left" wrapText="1"/>
    </xf>
    <xf numFmtId="0" fontId="4" fillId="2" borderId="0" xfId="2" applyFont="1" applyFill="1" applyBorder="1" applyAlignment="1" applyProtection="1">
      <alignment horizont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10" fillId="2" borderId="5" xfId="2" applyFont="1" applyFill="1" applyBorder="1" applyAlignment="1" applyProtection="1">
      <alignment vertical="center"/>
      <protection hidden="1"/>
    </xf>
    <xf numFmtId="0" fontId="10" fillId="2" borderId="6" xfId="2" applyFont="1" applyFill="1" applyBorder="1" applyAlignment="1" applyProtection="1">
      <alignment vertical="center"/>
      <protection hidden="1"/>
    </xf>
    <xf numFmtId="0" fontId="10" fillId="2" borderId="7" xfId="2" applyFont="1" applyFill="1" applyBorder="1" applyAlignment="1" applyProtection="1">
      <alignment vertical="center"/>
      <protection hidden="1"/>
    </xf>
    <xf numFmtId="0" fontId="21" fillId="2" borderId="0" xfId="0" applyFont="1" applyFill="1"/>
    <xf numFmtId="0" fontId="27" fillId="2" borderId="0" xfId="0" applyFont="1" applyFill="1"/>
    <xf numFmtId="0" fontId="21" fillId="2" borderId="0" xfId="0" applyFont="1" applyFill="1" applyBorder="1"/>
    <xf numFmtId="0" fontId="21" fillId="2" borderId="3" xfId="0" applyFont="1" applyFill="1" applyBorder="1"/>
    <xf numFmtId="0" fontId="29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2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>
      <alignment horizontal="left" wrapText="1"/>
    </xf>
    <xf numFmtId="0" fontId="0" fillId="2" borderId="0" xfId="0" applyFill="1" applyBorder="1" applyAlignment="1">
      <alignment vertical="center"/>
    </xf>
    <xf numFmtId="0" fontId="32" fillId="2" borderId="0" xfId="2" applyFont="1" applyFill="1" applyBorder="1"/>
    <xf numFmtId="0" fontId="3" fillId="2" borderId="0" xfId="2" applyFont="1" applyFill="1" applyBorder="1" applyAlignment="1" applyProtection="1">
      <alignment horizontal="left" vertical="center"/>
      <protection hidden="1"/>
    </xf>
    <xf numFmtId="0" fontId="4" fillId="2" borderId="0" xfId="2" applyFont="1" applyFill="1" applyProtection="1">
      <protection hidden="1"/>
    </xf>
    <xf numFmtId="0" fontId="27" fillId="2" borderId="0" xfId="2" applyFont="1" applyFill="1" applyBorder="1" applyProtection="1">
      <protection hidden="1"/>
    </xf>
    <xf numFmtId="0" fontId="14" fillId="2" borderId="0" xfId="2" applyFont="1" applyFill="1" applyBorder="1" applyProtection="1"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6" fillId="2" borderId="0" xfId="2" applyFont="1" applyFill="1" applyProtection="1">
      <protection hidden="1"/>
    </xf>
    <xf numFmtId="0" fontId="24" fillId="2" borderId="0" xfId="2" applyFont="1" applyFill="1" applyProtection="1">
      <protection hidden="1"/>
    </xf>
    <xf numFmtId="0" fontId="25" fillId="2" borderId="0" xfId="2" applyFont="1" applyFill="1" applyProtection="1">
      <protection hidden="1"/>
    </xf>
    <xf numFmtId="0" fontId="18" fillId="2" borderId="0" xfId="2" applyFont="1" applyFill="1" applyBorder="1" applyProtection="1">
      <protection hidden="1"/>
    </xf>
    <xf numFmtId="0" fontId="24" fillId="2" borderId="0" xfId="2" applyFont="1" applyFill="1" applyBorder="1" applyProtection="1">
      <protection hidden="1"/>
    </xf>
    <xf numFmtId="14" fontId="4" fillId="2" borderId="0" xfId="2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left" wrapText="1"/>
    </xf>
    <xf numFmtId="0" fontId="33" fillId="2" borderId="0" xfId="0" applyFont="1" applyFill="1" applyBorder="1" applyProtection="1">
      <protection hidden="1"/>
    </xf>
    <xf numFmtId="0" fontId="33" fillId="2" borderId="0" xfId="0" applyFont="1" applyFill="1" applyBorder="1"/>
    <xf numFmtId="0" fontId="34" fillId="2" borderId="0" xfId="0" applyFont="1" applyFill="1" applyBorder="1"/>
    <xf numFmtId="0" fontId="33" fillId="2" borderId="0" xfId="2" applyFont="1" applyFill="1" applyBorder="1"/>
    <xf numFmtId="0" fontId="33" fillId="2" borderId="0" xfId="2" applyFont="1" applyFill="1" applyBorder="1" applyProtection="1">
      <protection hidden="1"/>
    </xf>
    <xf numFmtId="0" fontId="33" fillId="2" borderId="0" xfId="2" applyFont="1" applyFill="1" applyAlignment="1" applyProtection="1">
      <alignment horizontal="center"/>
      <protection hidden="1"/>
    </xf>
    <xf numFmtId="0" fontId="35" fillId="2" borderId="0" xfId="2" applyFont="1" applyFill="1" applyBorder="1"/>
    <xf numFmtId="0" fontId="35" fillId="2" borderId="0" xfId="2" applyFont="1" applyFill="1" applyBorder="1" applyProtection="1">
      <protection locked="0"/>
    </xf>
    <xf numFmtId="0" fontId="35" fillId="2" borderId="0" xfId="2" applyFont="1" applyFill="1" applyBorder="1" applyProtection="1"/>
    <xf numFmtId="0" fontId="33" fillId="2" borderId="0" xfId="2" applyFont="1" applyFill="1" applyBorder="1" applyProtection="1"/>
    <xf numFmtId="0" fontId="36" fillId="2" borderId="0" xfId="2" applyFont="1" applyFill="1" applyBorder="1" applyAlignment="1" applyProtection="1">
      <protection hidden="1"/>
    </xf>
    <xf numFmtId="0" fontId="34" fillId="0" borderId="6" xfId="0" applyFont="1" applyBorder="1" applyAlignment="1" applyProtection="1">
      <protection hidden="1"/>
    </xf>
    <xf numFmtId="0" fontId="34" fillId="0" borderId="7" xfId="0" applyFont="1" applyBorder="1" applyAlignment="1" applyProtection="1">
      <protection hidden="1"/>
    </xf>
    <xf numFmtId="0" fontId="34" fillId="0" borderId="6" xfId="0" applyFont="1" applyBorder="1" applyAlignment="1"/>
    <xf numFmtId="0" fontId="34" fillId="0" borderId="7" xfId="0" applyFont="1" applyBorder="1" applyAlignment="1"/>
    <xf numFmtId="0" fontId="36" fillId="2" borderId="0" xfId="2" applyFont="1" applyFill="1" applyBorder="1" applyAlignment="1" applyProtection="1">
      <alignment vertical="center"/>
      <protection hidden="1"/>
    </xf>
    <xf numFmtId="14" fontId="33" fillId="2" borderId="0" xfId="2" applyNumberFormat="1" applyFont="1" applyFill="1" applyBorder="1"/>
    <xf numFmtId="9" fontId="33" fillId="2" borderId="0" xfId="2" applyNumberFormat="1" applyFont="1" applyFill="1" applyBorder="1" applyProtection="1">
      <protection hidden="1"/>
    </xf>
    <xf numFmtId="9" fontId="33" fillId="2" borderId="0" xfId="2" applyNumberFormat="1" applyFont="1" applyFill="1" applyBorder="1"/>
    <xf numFmtId="0" fontId="36" fillId="2" borderId="0" xfId="0" applyFont="1" applyFill="1"/>
    <xf numFmtId="0" fontId="33" fillId="2" borderId="0" xfId="0" applyFont="1" applyFill="1" applyAlignment="1">
      <alignment wrapText="1"/>
    </xf>
    <xf numFmtId="0" fontId="36" fillId="2" borderId="0" xfId="0" applyFont="1" applyFill="1" applyAlignment="1">
      <alignment horizontal="right"/>
    </xf>
    <xf numFmtId="2" fontId="36" fillId="2" borderId="0" xfId="0" applyNumberFormat="1" applyFont="1" applyFill="1" applyAlignment="1">
      <alignment horizontal="right"/>
    </xf>
    <xf numFmtId="3" fontId="36" fillId="2" borderId="0" xfId="0" applyNumberFormat="1" applyFont="1" applyFill="1" applyAlignment="1">
      <alignment horizontal="right" wrapText="1"/>
    </xf>
    <xf numFmtId="0" fontId="33" fillId="2" borderId="0" xfId="0" applyFont="1" applyFill="1"/>
    <xf numFmtId="2" fontId="33" fillId="2" borderId="0" xfId="0" applyNumberFormat="1" applyFont="1" applyFill="1" applyAlignment="1">
      <alignment horizontal="right"/>
    </xf>
    <xf numFmtId="4" fontId="36" fillId="2" borderId="0" xfId="0" applyNumberFormat="1" applyFont="1" applyFill="1" applyAlignment="1">
      <alignment horizontal="right"/>
    </xf>
    <xf numFmtId="0" fontId="33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vertical="top" wrapText="1"/>
    </xf>
    <xf numFmtId="2" fontId="33" fillId="2" borderId="0" xfId="0" applyNumberFormat="1" applyFont="1" applyFill="1" applyBorder="1" applyAlignment="1">
      <alignment horizontal="right"/>
    </xf>
    <xf numFmtId="166" fontId="33" fillId="2" borderId="0" xfId="0" applyNumberFormat="1" applyFont="1" applyFill="1" applyBorder="1"/>
    <xf numFmtId="4" fontId="36" fillId="2" borderId="0" xfId="0" applyNumberFormat="1" applyFont="1" applyFill="1" applyBorder="1" applyAlignment="1">
      <alignment vertical="top"/>
    </xf>
    <xf numFmtId="167" fontId="36" fillId="2" borderId="0" xfId="0" applyNumberFormat="1" applyFont="1" applyFill="1" applyBorder="1" applyAlignment="1">
      <alignment horizontal="right"/>
    </xf>
    <xf numFmtId="167" fontId="36" fillId="2" borderId="0" xfId="0" applyNumberFormat="1" applyFont="1" applyFill="1" applyBorder="1"/>
    <xf numFmtId="4" fontId="33" fillId="2" borderId="0" xfId="0" applyNumberFormat="1" applyFont="1" applyFill="1" applyBorder="1"/>
    <xf numFmtId="2" fontId="33" fillId="2" borderId="0" xfId="0" applyNumberFormat="1" applyFont="1" applyFill="1" applyBorder="1"/>
    <xf numFmtId="4" fontId="36" fillId="2" borderId="0" xfId="0" applyNumberFormat="1" applyFont="1" applyFill="1" applyBorder="1"/>
    <xf numFmtId="4" fontId="33" fillId="2" borderId="0" xfId="0" applyNumberFormat="1" applyFont="1" applyFill="1"/>
    <xf numFmtId="9" fontId="33" fillId="2" borderId="0" xfId="3" applyFont="1" applyFill="1"/>
    <xf numFmtId="2" fontId="36" fillId="2" borderId="0" xfId="0" applyNumberFormat="1" applyFont="1" applyFill="1" applyBorder="1" applyAlignment="1">
      <alignment horizontal="right"/>
    </xf>
    <xf numFmtId="2" fontId="36" fillId="2" borderId="0" xfId="0" applyNumberFormat="1" applyFont="1" applyFill="1" applyBorder="1"/>
    <xf numFmtId="0" fontId="36" fillId="2" borderId="0" xfId="0" applyFont="1" applyFill="1" applyBorder="1"/>
    <xf numFmtId="1" fontId="33" fillId="2" borderId="0" xfId="0" applyNumberFormat="1" applyFont="1" applyFill="1" applyBorder="1"/>
    <xf numFmtId="0" fontId="33" fillId="2" borderId="0" xfId="0" applyFont="1" applyFill="1" applyBorder="1" applyProtection="1"/>
    <xf numFmtId="165" fontId="33" fillId="2" borderId="0" xfId="3" applyNumberFormat="1" applyFont="1" applyFill="1" applyBorder="1" applyAlignment="1">
      <alignment vertical="top"/>
    </xf>
    <xf numFmtId="4" fontId="33" fillId="2" borderId="0" xfId="0" applyNumberFormat="1" applyFont="1" applyFill="1" applyBorder="1" applyAlignment="1">
      <alignment horizontal="right"/>
    </xf>
    <xf numFmtId="165" fontId="33" fillId="2" borderId="0" xfId="3" applyNumberFormat="1" applyFont="1" applyFill="1"/>
    <xf numFmtId="166" fontId="36" fillId="2" borderId="0" xfId="0" applyNumberFormat="1" applyFont="1" applyFill="1" applyBorder="1"/>
    <xf numFmtId="0" fontId="33" fillId="2" borderId="0" xfId="0" applyFont="1" applyFill="1" applyAlignment="1">
      <alignment horizontal="left" wrapText="1"/>
    </xf>
    <xf numFmtId="0" fontId="33" fillId="2" borderId="0" xfId="0" applyFont="1" applyFill="1" applyAlignment="1">
      <alignment horizontal="left"/>
    </xf>
    <xf numFmtId="4" fontId="33" fillId="2" borderId="0" xfId="0" applyNumberFormat="1" applyFont="1" applyFill="1" applyAlignment="1">
      <alignment horizontal="right"/>
    </xf>
    <xf numFmtId="0" fontId="36" fillId="2" borderId="0" xfId="0" applyFont="1" applyFill="1" applyAlignment="1">
      <alignment horizontal="right" wrapText="1"/>
    </xf>
    <xf numFmtId="3" fontId="33" fillId="2" borderId="0" xfId="3" applyNumberFormat="1" applyFont="1" applyFill="1"/>
    <xf numFmtId="3" fontId="33" fillId="2" borderId="0" xfId="0" applyNumberFormat="1" applyFont="1" applyFill="1" applyAlignment="1">
      <alignment horizontal="right"/>
    </xf>
    <xf numFmtId="2" fontId="33" fillId="2" borderId="0" xfId="0" applyNumberFormat="1" applyFont="1" applyFill="1" applyAlignment="1">
      <alignment wrapText="1"/>
    </xf>
    <xf numFmtId="0" fontId="37" fillId="2" borderId="0" xfId="0" applyFont="1" applyFill="1"/>
    <xf numFmtId="0" fontId="36" fillId="2" borderId="0" xfId="0" applyFont="1" applyFill="1" applyAlignment="1">
      <alignment wrapText="1"/>
    </xf>
    <xf numFmtId="0" fontId="38" fillId="2" borderId="0" xfId="0" applyFont="1" applyFill="1" applyAlignment="1">
      <alignment horizontal="left" wrapText="1"/>
    </xf>
    <xf numFmtId="0" fontId="33" fillId="2" borderId="0" xfId="0" quotePrefix="1" applyFont="1" applyFill="1" applyAlignment="1">
      <alignment horizontal="left" wrapText="1"/>
    </xf>
    <xf numFmtId="0" fontId="34" fillId="2" borderId="0" xfId="0" applyFont="1" applyFill="1"/>
    <xf numFmtId="2" fontId="33" fillId="2" borderId="0" xfId="0" applyNumberFormat="1" applyFont="1" applyFill="1"/>
    <xf numFmtId="3" fontId="33" fillId="2" borderId="0" xfId="0" applyNumberFormat="1" applyFont="1" applyFill="1"/>
    <xf numFmtId="0" fontId="21" fillId="2" borderId="0" xfId="0" applyFont="1" applyFill="1" applyAlignment="1">
      <alignment horizontal="left" wrapText="1"/>
    </xf>
    <xf numFmtId="0" fontId="41" fillId="2" borderId="0" xfId="0" applyFont="1" applyFill="1"/>
    <xf numFmtId="0" fontId="42" fillId="2" borderId="0" xfId="0" applyFont="1" applyFill="1"/>
    <xf numFmtId="0" fontId="29" fillId="2" borderId="5" xfId="0" applyFont="1" applyFill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center" vertical="center"/>
      <protection hidden="1"/>
    </xf>
    <xf numFmtId="0" fontId="29" fillId="2" borderId="7" xfId="0" applyFont="1" applyFill="1" applyBorder="1" applyAlignment="1" applyProtection="1">
      <alignment horizontal="center" vertical="center"/>
      <protection hidden="1"/>
    </xf>
    <xf numFmtId="0" fontId="4" fillId="3" borderId="5" xfId="2" applyFont="1" applyFill="1" applyBorder="1" applyAlignment="1" applyProtection="1">
      <alignment horizontal="center" vertical="center"/>
      <protection locked="0" hidden="1"/>
    </xf>
    <xf numFmtId="0" fontId="4" fillId="3" borderId="6" xfId="2" applyFont="1" applyFill="1" applyBorder="1" applyAlignment="1" applyProtection="1">
      <alignment horizontal="center" vertical="center"/>
      <protection locked="0" hidden="1"/>
    </xf>
    <xf numFmtId="0" fontId="4" fillId="3" borderId="7" xfId="2" applyFont="1" applyFill="1" applyBorder="1" applyAlignment="1" applyProtection="1">
      <alignment horizontal="center" vertical="center"/>
      <protection locked="0" hidden="1"/>
    </xf>
    <xf numFmtId="0" fontId="10" fillId="2" borderId="5" xfId="2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" fontId="10" fillId="2" borderId="5" xfId="2" applyNumberFormat="1" applyFont="1" applyFill="1" applyBorder="1" applyAlignment="1" applyProtection="1">
      <alignment horizontal="center" vertical="center" shrinkToFit="1"/>
      <protection hidden="1"/>
    </xf>
    <xf numFmtId="3" fontId="10" fillId="2" borderId="6" xfId="2" applyNumberFormat="1" applyFont="1" applyFill="1" applyBorder="1" applyAlignment="1" applyProtection="1">
      <alignment horizontal="center" vertical="center" shrinkToFit="1"/>
      <protection hidden="1"/>
    </xf>
    <xf numFmtId="3" fontId="10" fillId="2" borderId="7" xfId="2" applyNumberFormat="1" applyFont="1" applyFill="1" applyBorder="1" applyAlignment="1" applyProtection="1">
      <alignment horizontal="center" vertical="center" shrinkToFit="1"/>
      <protection hidden="1"/>
    </xf>
    <xf numFmtId="3" fontId="10" fillId="3" borderId="5" xfId="2" applyNumberFormat="1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/>
    <xf numFmtId="0" fontId="0" fillId="0" borderId="7" xfId="0" applyBorder="1"/>
    <xf numFmtId="1" fontId="4" fillId="3" borderId="5" xfId="2" applyNumberFormat="1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4" fillId="3" borderId="5" xfId="2" applyFont="1" applyFill="1" applyBorder="1" applyAlignment="1" applyProtection="1">
      <alignment horizontal="left" vertical="center"/>
      <protection locked="0" hidden="1"/>
    </xf>
    <xf numFmtId="0" fontId="4" fillId="3" borderId="6" xfId="2" applyFont="1" applyFill="1" applyBorder="1" applyAlignment="1" applyProtection="1">
      <alignment horizontal="left" vertical="center"/>
      <protection locked="0" hidden="1"/>
    </xf>
    <xf numFmtId="0" fontId="4" fillId="3" borderId="7" xfId="2" applyFont="1" applyFill="1" applyBorder="1" applyAlignment="1" applyProtection="1">
      <alignment horizontal="left" vertical="center"/>
      <protection locked="0" hidden="1"/>
    </xf>
    <xf numFmtId="0" fontId="4" fillId="3" borderId="4" xfId="2" applyFont="1" applyFill="1" applyBorder="1" applyAlignment="1" applyProtection="1">
      <alignment horizontal="center" vertical="center"/>
      <protection locked="0" hidden="1"/>
    </xf>
    <xf numFmtId="0" fontId="4" fillId="3" borderId="5" xfId="2" applyFont="1" applyFill="1" applyBorder="1" applyAlignment="1" applyProtection="1">
      <alignment horizontal="center"/>
      <protection locked="0" hidden="1"/>
    </xf>
    <xf numFmtId="0" fontId="4" fillId="3" borderId="6" xfId="2" applyFont="1" applyFill="1" applyBorder="1" applyAlignment="1" applyProtection="1">
      <alignment horizontal="center"/>
      <protection locked="0" hidden="1"/>
    </xf>
    <xf numFmtId="0" fontId="4" fillId="3" borderId="7" xfId="2" applyFont="1" applyFill="1" applyBorder="1" applyAlignment="1" applyProtection="1">
      <alignment horizontal="center"/>
      <protection locked="0" hidden="1"/>
    </xf>
    <xf numFmtId="14" fontId="4" fillId="2" borderId="0" xfId="2" applyNumberFormat="1" applyFont="1" applyFill="1" applyBorder="1" applyAlignment="1" applyProtection="1">
      <alignment horizontal="center" vertical="center"/>
      <protection locked="0"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4" fillId="3" borderId="4" xfId="2" applyFont="1" applyFill="1" applyBorder="1" applyAlignment="1" applyProtection="1">
      <alignment horizontal="center"/>
      <protection locked="0" hidden="1"/>
    </xf>
    <xf numFmtId="0" fontId="10" fillId="2" borderId="0" xfId="2" applyFont="1" applyFill="1" applyBorder="1" applyAlignment="1" applyProtection="1">
      <alignment horizontal="center" vertical="center"/>
      <protection locked="0" hidden="1"/>
    </xf>
    <xf numFmtId="0" fontId="4" fillId="2" borderId="0" xfId="2" applyFont="1" applyFill="1" applyBorder="1" applyAlignment="1" applyProtection="1">
      <alignment horizontal="center"/>
      <protection hidden="1"/>
    </xf>
    <xf numFmtId="0" fontId="5" fillId="2" borderId="0" xfId="2" applyFont="1" applyFill="1" applyAlignment="1">
      <alignment horizontal="left"/>
    </xf>
    <xf numFmtId="0" fontId="4" fillId="2" borderId="0" xfId="2" applyFont="1" applyFill="1" applyAlignment="1">
      <alignment horizontal="right" vertical="center" indent="2"/>
    </xf>
    <xf numFmtId="0" fontId="4" fillId="2" borderId="8" xfId="2" applyFont="1" applyFill="1" applyBorder="1" applyAlignment="1">
      <alignment horizontal="right" vertical="center" indent="2"/>
    </xf>
    <xf numFmtId="0" fontId="3" fillId="3" borderId="5" xfId="2" applyFont="1" applyFill="1" applyBorder="1" applyAlignment="1" applyProtection="1">
      <alignment horizontal="center"/>
      <protection locked="0" hidden="1"/>
    </xf>
    <xf numFmtId="0" fontId="3" fillId="3" borderId="6" xfId="2" applyFont="1" applyFill="1" applyBorder="1" applyAlignment="1" applyProtection="1">
      <alignment horizontal="center"/>
      <protection locked="0" hidden="1"/>
    </xf>
    <xf numFmtId="0" fontId="3" fillId="3" borderId="7" xfId="2" applyFont="1" applyFill="1" applyBorder="1" applyAlignment="1" applyProtection="1">
      <alignment horizontal="center"/>
      <protection locked="0" hidden="1"/>
    </xf>
    <xf numFmtId="0" fontId="10" fillId="2" borderId="0" xfId="2" applyFont="1" applyFill="1" applyAlignment="1" applyProtection="1">
      <alignment horizontal="left"/>
      <protection hidden="1"/>
    </xf>
    <xf numFmtId="0" fontId="4" fillId="3" borderId="1" xfId="2" applyFont="1" applyFill="1" applyBorder="1" applyAlignment="1" applyProtection="1">
      <alignment horizontal="center"/>
      <protection locked="0" hidden="1"/>
    </xf>
    <xf numFmtId="0" fontId="4" fillId="3" borderId="2" xfId="2" applyFont="1" applyFill="1" applyBorder="1" applyAlignment="1" applyProtection="1">
      <alignment horizontal="center"/>
      <protection locked="0" hidden="1"/>
    </xf>
    <xf numFmtId="0" fontId="4" fillId="3" borderId="9" xfId="2" applyFont="1" applyFill="1" applyBorder="1" applyAlignment="1" applyProtection="1">
      <alignment horizontal="center"/>
      <protection locked="0" hidden="1"/>
    </xf>
    <xf numFmtId="14" fontId="4" fillId="3" borderId="4" xfId="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3" fillId="3" borderId="4" xfId="2" applyFont="1" applyFill="1" applyBorder="1" applyAlignment="1" applyProtection="1">
      <alignment horizontal="center" vertical="center"/>
      <protection locked="0"/>
    </xf>
    <xf numFmtId="0" fontId="2" fillId="2" borderId="0" xfId="2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horizontal="center"/>
      <protection hidden="1"/>
    </xf>
    <xf numFmtId="0" fontId="10" fillId="2" borderId="0" xfId="2" applyFont="1" applyFill="1" applyAlignment="1" applyProtection="1">
      <alignment horizontal="center"/>
      <protection hidden="1"/>
    </xf>
    <xf numFmtId="0" fontId="10" fillId="2" borderId="0" xfId="2" applyFont="1" applyFill="1" applyAlignment="1" applyProtection="1">
      <alignment horizontal="left" wrapText="1"/>
      <protection hidden="1"/>
    </xf>
    <xf numFmtId="0" fontId="10" fillId="2" borderId="8" xfId="2" applyFont="1" applyFill="1" applyBorder="1" applyAlignment="1" applyProtection="1">
      <alignment horizontal="left" wrapText="1"/>
      <protection hidden="1"/>
    </xf>
    <xf numFmtId="0" fontId="4" fillId="2" borderId="0" xfId="0" applyFont="1" applyFill="1" applyAlignment="1">
      <alignment horizontal="left" wrapText="1"/>
    </xf>
    <xf numFmtId="0" fontId="31" fillId="2" borderId="0" xfId="0" applyFont="1" applyFill="1" applyAlignment="1">
      <alignment horizontal="left" vertical="center" wrapText="1"/>
    </xf>
    <xf numFmtId="0" fontId="21" fillId="2" borderId="0" xfId="0" quotePrefix="1" applyFont="1" applyFill="1" applyAlignment="1">
      <alignment horizontal="left" wrapText="1"/>
    </xf>
    <xf numFmtId="0" fontId="21" fillId="3" borderId="5" xfId="0" applyFont="1" applyFill="1" applyBorder="1" applyAlignment="1" applyProtection="1">
      <alignment horizontal="center"/>
      <protection locked="0"/>
    </xf>
    <xf numFmtId="0" fontId="21" fillId="3" borderId="6" xfId="0" applyFont="1" applyFill="1" applyBorder="1" applyAlignment="1" applyProtection="1">
      <alignment horizontal="center"/>
      <protection locked="0"/>
    </xf>
    <xf numFmtId="0" fontId="21" fillId="3" borderId="7" xfId="0" applyFont="1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 horizontal="left" wrapText="1"/>
    </xf>
    <xf numFmtId="0" fontId="40" fillId="2" borderId="0" xfId="4" quotePrefix="1" applyFont="1" applyFill="1" applyAlignment="1">
      <alignment horizontal="left" wrapText="1" indent="1"/>
    </xf>
    <xf numFmtId="0" fontId="40" fillId="2" borderId="0" xfId="4" applyFont="1" applyFill="1" applyAlignment="1">
      <alignment horizontal="left" wrapText="1" indent="1"/>
    </xf>
    <xf numFmtId="0" fontId="39" fillId="2" borderId="0" xfId="4" quotePrefix="1" applyFill="1" applyAlignment="1">
      <alignment horizontal="left" wrapText="1"/>
    </xf>
    <xf numFmtId="0" fontId="39" fillId="2" borderId="0" xfId="4" applyFill="1" applyAlignment="1">
      <alignment horizontal="left" wrapText="1"/>
    </xf>
    <xf numFmtId="3" fontId="10" fillId="2" borderId="5" xfId="2" applyNumberFormat="1" applyFont="1" applyFill="1" applyBorder="1" applyAlignment="1" applyProtection="1">
      <alignment horizontal="center"/>
      <protection hidden="1"/>
    </xf>
    <xf numFmtId="3" fontId="10" fillId="2" borderId="6" xfId="2" applyNumberFormat="1" applyFont="1" applyFill="1" applyBorder="1" applyAlignment="1" applyProtection="1">
      <alignment horizontal="center"/>
      <protection hidden="1"/>
    </xf>
    <xf numFmtId="3" fontId="10" fillId="2" borderId="7" xfId="2" applyNumberFormat="1" applyFont="1" applyFill="1" applyBorder="1" applyAlignment="1" applyProtection="1">
      <alignment horizontal="center"/>
      <protection hidden="1"/>
    </xf>
    <xf numFmtId="0" fontId="40" fillId="2" borderId="0" xfId="4" quotePrefix="1" applyFont="1" applyFill="1" applyAlignment="1">
      <alignment horizontal="center" wrapText="1"/>
    </xf>
    <xf numFmtId="0" fontId="10" fillId="2" borderId="6" xfId="2" applyFont="1" applyFill="1" applyBorder="1" applyAlignment="1" applyProtection="1">
      <alignment horizontal="center" vertical="center" wrapText="1"/>
      <protection hidden="1"/>
    </xf>
    <xf numFmtId="0" fontId="10" fillId="2" borderId="7" xfId="2" applyFont="1" applyFill="1" applyBorder="1" applyAlignment="1" applyProtection="1">
      <alignment horizontal="center" vertical="center" wrapText="1"/>
      <protection hidden="1"/>
    </xf>
    <xf numFmtId="0" fontId="29" fillId="2" borderId="5" xfId="0" applyFont="1" applyFill="1" applyBorder="1" applyAlignment="1" applyProtection="1">
      <alignment horizontal="center" vertical="center" wrapText="1"/>
      <protection hidden="1"/>
    </xf>
    <xf numFmtId="0" fontId="29" fillId="2" borderId="6" xfId="0" applyFont="1" applyFill="1" applyBorder="1" applyAlignment="1" applyProtection="1">
      <alignment horizontal="center" vertical="center" wrapText="1"/>
      <protection hidden="1"/>
    </xf>
    <xf numFmtId="0" fontId="29" fillId="2" borderId="7" xfId="0" applyFont="1" applyFill="1" applyBorder="1" applyAlignment="1" applyProtection="1">
      <alignment horizontal="center" vertical="center" wrapText="1"/>
      <protection hidden="1"/>
    </xf>
  </cellXfs>
  <cellStyles count="5">
    <cellStyle name="Hivatkozás" xfId="4" builtinId="8"/>
    <cellStyle name="Normál" xfId="0" builtinId="0"/>
    <cellStyle name="Normál 2" xfId="1" xr:uid="{00000000-0005-0000-0000-000002000000}"/>
    <cellStyle name="Normál_ajanlat-lekt" xfId="2" xr:uid="{00000000-0005-0000-0000-000003000000}"/>
    <cellStyle name="Százalék" xfId="3" builtinId="5"/>
  </cellStyles>
  <dxfs count="6">
    <dxf>
      <fill>
        <patternFill>
          <bgColor theme="3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142877</xdr:colOff>
      <xdr:row>0</xdr:row>
      <xdr:rowOff>10102</xdr:rowOff>
    </xdr:from>
    <xdr:to>
      <xdr:col>40</xdr:col>
      <xdr:colOff>303193</xdr:colOff>
      <xdr:row>5</xdr:row>
      <xdr:rowOff>15546</xdr:rowOff>
    </xdr:to>
    <xdr:pic>
      <xdr:nvPicPr>
        <xdr:cNvPr id="1408" name="Picture 91" descr="pozitiv_35mm_logo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7" y="10102"/>
          <a:ext cx="2319316" cy="92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2apps.allianz.hu/aszf/AHE_43506_V_fertozo_betegseg_kizaras_VAGYO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2apps.allianz.hu/aszf/AHE_13901_GOB_KBF__FINAL_arculatos.pdf" TargetMode="External"/><Relationship Id="rId1" Type="http://schemas.openxmlformats.org/officeDocument/2006/relationships/hyperlink" Target="https://www2apps.allianz.hu/aszf/AHE-43500_3v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2apps.allianz.hu/aszf/AHE-12600-13_Adatkezelesi_es_Ugyfeltajekoztato_valamint_szerzodesi_feltetelek_kiegeszitese.pdf" TargetMode="External"/><Relationship Id="rId4" Type="http://schemas.openxmlformats.org/officeDocument/2006/relationships/hyperlink" Target="https://www2apps.allianz.hu/aszf/AHE-41415_IPID_gepek_es_berendezesek_osszevont_vagyonbizt_GOB.pdf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77"/>
  <sheetViews>
    <sheetView tabSelected="1" view="pageBreakPreview" topLeftCell="A40" zoomScale="80" zoomScaleNormal="80" zoomScaleSheetLayoutView="80" zoomScalePageLayoutView="85" workbookViewId="0">
      <selection activeCell="B52" sqref="B52:AO52"/>
    </sheetView>
  </sheetViews>
  <sheetFormatPr defaultColWidth="9.140625" defaultRowHeight="15.75" zeroHeight="1"/>
  <cols>
    <col min="1" max="1" width="2" style="1" customWidth="1"/>
    <col min="2" max="2" width="5.140625" style="80" customWidth="1"/>
    <col min="3" max="3" width="8.5703125" style="80" customWidth="1"/>
    <col min="4" max="4" width="10" style="80" customWidth="1"/>
    <col min="5" max="5" width="21.28515625" style="80" customWidth="1"/>
    <col min="6" max="6" width="7" style="80" customWidth="1"/>
    <col min="7" max="13" width="2.85546875" style="80" customWidth="1"/>
    <col min="14" max="14" width="3.85546875" style="80" customWidth="1"/>
    <col min="15" max="15" width="6.42578125" style="80" customWidth="1"/>
    <col min="16" max="18" width="2.85546875" style="80" customWidth="1"/>
    <col min="19" max="19" width="3.7109375" style="80" customWidth="1"/>
    <col min="20" max="20" width="5.85546875" style="80" customWidth="1"/>
    <col min="21" max="21" width="3.85546875" style="80" customWidth="1"/>
    <col min="22" max="22" width="8.85546875" style="80" customWidth="1"/>
    <col min="23" max="23" width="3.140625" style="80" customWidth="1"/>
    <col min="24" max="24" width="5.140625" style="80" customWidth="1"/>
    <col min="25" max="25" width="3.140625" style="80" customWidth="1"/>
    <col min="26" max="26" width="3" style="80" customWidth="1"/>
    <col min="27" max="27" width="2.85546875" style="80" customWidth="1"/>
    <col min="28" max="28" width="7.140625" style="80" customWidth="1"/>
    <col min="29" max="29" width="3.42578125" style="80" customWidth="1"/>
    <col min="30" max="30" width="4.85546875" style="80" customWidth="1"/>
    <col min="31" max="38" width="4" style="80" customWidth="1"/>
    <col min="39" max="40" width="4" style="81" customWidth="1"/>
    <col min="41" max="41" width="10" style="67" customWidth="1"/>
    <col min="42" max="42" width="0.5703125" style="67" customWidth="1"/>
    <col min="43" max="43" width="0.42578125" style="102" customWidth="1"/>
    <col min="44" max="44" width="39.42578125" style="102" hidden="1" customWidth="1"/>
    <col min="45" max="45" width="37.7109375" style="102" hidden="1" customWidth="1"/>
    <col min="46" max="46" width="23.28515625" style="102" hidden="1" customWidth="1"/>
    <col min="47" max="47" width="15.42578125" style="102" hidden="1" customWidth="1"/>
    <col min="48" max="48" width="18.42578125" style="102" hidden="1" customWidth="1"/>
    <col min="49" max="49" width="13" style="103" hidden="1" customWidth="1"/>
    <col min="50" max="50" width="15.140625" style="103" hidden="1" customWidth="1"/>
    <col min="51" max="51" width="11.28515625" style="103" hidden="1" customWidth="1"/>
    <col min="52" max="52" width="10" style="103" hidden="1" customWidth="1"/>
    <col min="53" max="53" width="12.85546875" style="103" hidden="1" customWidth="1"/>
    <col min="54" max="54" width="19.5703125" style="103" hidden="1" customWidth="1"/>
    <col min="55" max="55" width="19.85546875" style="103" hidden="1" customWidth="1"/>
    <col min="56" max="56" width="19.28515625" style="103" hidden="1" customWidth="1"/>
    <col min="57" max="57" width="16" style="103" hidden="1" customWidth="1"/>
    <col min="58" max="58" width="13.7109375" style="103" hidden="1" customWidth="1"/>
    <col min="59" max="16383" width="9.140625" style="103" hidden="1" customWidth="1"/>
    <col min="16384" max="16384" width="49.85546875" style="103" customWidth="1"/>
  </cols>
  <sheetData>
    <row r="1" spans="1:64" ht="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44"/>
      <c r="AN1" s="44"/>
      <c r="AO1" s="70"/>
      <c r="AP1" s="70"/>
      <c r="AQ1" s="101"/>
      <c r="AR1" s="101"/>
    </row>
    <row r="2" spans="1:64" s="104" customFormat="1" ht="15" customHeight="1">
      <c r="A2" s="200" t="s">
        <v>0</v>
      </c>
      <c r="B2" s="200"/>
      <c r="C2" s="200"/>
      <c r="D2" s="200"/>
      <c r="E2" s="201"/>
      <c r="F2" s="202"/>
      <c r="G2" s="203"/>
      <c r="H2" s="203"/>
      <c r="I2" s="203"/>
      <c r="J2" s="203"/>
      <c r="K2" s="203"/>
      <c r="L2" s="203"/>
      <c r="M2" s="203"/>
      <c r="N2" s="204"/>
      <c r="O2" s="2"/>
      <c r="P2" s="2"/>
      <c r="Q2" s="2"/>
      <c r="R2" s="2" t="s">
        <v>1</v>
      </c>
      <c r="S2" s="3"/>
      <c r="T2" s="3"/>
      <c r="U2" s="3"/>
      <c r="V2" s="3"/>
      <c r="W2" s="4"/>
      <c r="X2" s="212"/>
      <c r="Y2" s="212"/>
      <c r="Z2" s="212"/>
      <c r="AA2" s="212"/>
      <c r="AB2" s="212"/>
      <c r="AC2" s="89"/>
      <c r="AD2" s="30"/>
      <c r="AE2" s="30"/>
      <c r="AF2" s="90"/>
      <c r="AG2" s="90"/>
      <c r="AH2" s="90"/>
      <c r="AI2" s="90"/>
      <c r="AJ2" s="90"/>
      <c r="AK2" s="90"/>
      <c r="AL2" s="90"/>
      <c r="AM2" s="91"/>
      <c r="AN2" s="88"/>
      <c r="AO2" s="92"/>
      <c r="AP2" s="92"/>
    </row>
    <row r="3" spans="1:64" s="104" customFormat="1" ht="15.75" customHeight="1">
      <c r="A3" s="199" t="s">
        <v>2</v>
      </c>
      <c r="B3" s="199"/>
      <c r="C3" s="199"/>
      <c r="D3" s="199"/>
      <c r="E3" s="19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13"/>
      <c r="T3" s="213"/>
      <c r="U3" s="213"/>
      <c r="V3" s="213"/>
      <c r="W3" s="213"/>
      <c r="X3" s="213"/>
      <c r="Y3" s="4"/>
      <c r="Z3" s="4"/>
      <c r="AA3" s="4"/>
      <c r="AB3" s="6"/>
      <c r="AC3" s="93"/>
      <c r="AD3" s="93"/>
      <c r="AE3" s="93"/>
      <c r="AF3" s="94"/>
      <c r="AG3" s="90"/>
      <c r="AH3" s="90"/>
      <c r="AI3" s="90"/>
      <c r="AJ3" s="90"/>
      <c r="AK3" s="90"/>
      <c r="AL3" s="90"/>
      <c r="AM3" s="95"/>
      <c r="AN3" s="95"/>
      <c r="AO3" s="92"/>
      <c r="AP3" s="92"/>
      <c r="AQ3" s="105"/>
      <c r="AR3" s="105"/>
    </row>
    <row r="4" spans="1:64" s="104" customFormat="1" ht="16.5" customHeight="1">
      <c r="A4" s="7" t="s">
        <v>28</v>
      </c>
      <c r="B4" s="7" t="s">
        <v>117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21"/>
      <c r="AD4" s="21"/>
      <c r="AE4" s="21"/>
      <c r="AF4" s="21"/>
      <c r="AG4" s="21"/>
      <c r="AH4" s="22"/>
      <c r="AI4" s="22"/>
      <c r="AJ4" s="22"/>
      <c r="AK4" s="22"/>
      <c r="AL4" s="22"/>
      <c r="AM4" s="47"/>
      <c r="AN4" s="95"/>
      <c r="AO4" s="92"/>
      <c r="AP4" s="92"/>
      <c r="AQ4" s="106"/>
      <c r="AR4" s="106"/>
    </row>
    <row r="5" spans="1:64" s="104" customFormat="1" ht="16.5" customHeight="1">
      <c r="A5" s="19"/>
      <c r="B5" s="19"/>
      <c r="C5" s="20" t="s">
        <v>3</v>
      </c>
      <c r="D5" s="19"/>
      <c r="E5" s="63" t="s">
        <v>101</v>
      </c>
      <c r="F5" s="20"/>
      <c r="G5" s="214"/>
      <c r="H5" s="214"/>
      <c r="I5" s="20"/>
      <c r="J5" s="20" t="s">
        <v>4</v>
      </c>
      <c r="K5" s="20"/>
      <c r="L5" s="20"/>
      <c r="M5" s="215">
        <v>4099</v>
      </c>
      <c r="N5" s="215"/>
      <c r="O5" s="215"/>
      <c r="P5" s="215"/>
      <c r="Q5" s="20"/>
      <c r="R5" s="20"/>
      <c r="S5" s="20"/>
      <c r="T5" s="20"/>
      <c r="U5" s="20"/>
      <c r="V5" s="20"/>
      <c r="W5" s="8"/>
      <c r="X5" s="8"/>
      <c r="Y5" s="21"/>
      <c r="Z5" s="21"/>
      <c r="AA5" s="21"/>
      <c r="AB5" s="21"/>
      <c r="AC5" s="21"/>
      <c r="AD5" s="21"/>
      <c r="AE5" s="21"/>
      <c r="AF5" s="21"/>
      <c r="AG5" s="21"/>
      <c r="AH5" s="22"/>
      <c r="AI5" s="22"/>
      <c r="AJ5" s="22"/>
      <c r="AK5" s="22"/>
      <c r="AL5" s="22"/>
      <c r="AM5" s="47"/>
      <c r="AN5" s="95"/>
      <c r="AO5" s="92"/>
      <c r="AP5" s="92"/>
      <c r="AQ5" s="105"/>
      <c r="AR5" s="105"/>
    </row>
    <row r="6" spans="1:64" s="107" customFormat="1" ht="16.5" customHeight="1">
      <c r="A6" s="10"/>
      <c r="B6" s="14"/>
      <c r="C6" s="14"/>
      <c r="D6" s="14"/>
      <c r="E6" s="14"/>
      <c r="F6" s="1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3"/>
      <c r="Z6" s="23"/>
      <c r="AA6" s="23"/>
      <c r="AB6" s="23"/>
      <c r="AC6" s="23"/>
      <c r="AD6" s="24"/>
      <c r="AE6" s="24"/>
      <c r="AF6" s="30"/>
      <c r="AG6" s="30"/>
      <c r="AH6" s="30"/>
      <c r="AI6" s="30"/>
      <c r="AJ6" s="30"/>
      <c r="AK6" s="30"/>
      <c r="AL6" s="30"/>
      <c r="AM6" s="96"/>
      <c r="AN6" s="96"/>
      <c r="AO6" s="97"/>
      <c r="AP6" s="97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J6" s="108"/>
      <c r="BK6" s="108"/>
      <c r="BL6" s="109"/>
    </row>
    <row r="7" spans="1:64" s="107" customFormat="1" ht="16.5" customHeight="1">
      <c r="A7" s="25"/>
      <c r="B7" s="205" t="s">
        <v>82</v>
      </c>
      <c r="C7" s="205"/>
      <c r="D7" s="205"/>
      <c r="E7" s="205"/>
      <c r="F7" s="205"/>
      <c r="G7" s="191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3"/>
      <c r="AD7" s="198" t="s">
        <v>7</v>
      </c>
      <c r="AE7" s="198"/>
      <c r="AF7" s="196"/>
      <c r="AG7" s="196"/>
      <c r="AH7" s="196"/>
      <c r="AI7" s="196"/>
      <c r="AJ7" s="196"/>
      <c r="AK7" s="196"/>
      <c r="AL7" s="196"/>
      <c r="AM7" s="30"/>
      <c r="AN7" s="45"/>
      <c r="AO7" s="68"/>
      <c r="AP7" s="68"/>
      <c r="AQ7" s="110"/>
      <c r="AR7" s="110"/>
      <c r="AS7" s="104"/>
      <c r="AT7" s="104"/>
      <c r="AU7" s="104"/>
      <c r="AV7" s="104"/>
      <c r="AW7" s="108"/>
      <c r="AX7" s="108"/>
      <c r="AY7" s="108"/>
      <c r="AZ7" s="108"/>
      <c r="BA7" s="108"/>
      <c r="BB7" s="108"/>
      <c r="BC7" s="108"/>
      <c r="BD7" s="108"/>
      <c r="BJ7" s="108"/>
      <c r="BK7" s="108"/>
      <c r="BL7" s="109"/>
    </row>
    <row r="8" spans="1:64" s="104" customFormat="1" ht="17.100000000000001" customHeight="1">
      <c r="A8" s="25"/>
      <c r="B8" s="205" t="s">
        <v>8</v>
      </c>
      <c r="C8" s="205"/>
      <c r="D8" s="205"/>
      <c r="E8" s="205"/>
      <c r="F8" s="205"/>
      <c r="G8" s="206"/>
      <c r="H8" s="206"/>
      <c r="I8" s="206"/>
      <c r="J8" s="207"/>
      <c r="K8" s="27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210" t="s">
        <v>9</v>
      </c>
      <c r="AK8" s="210"/>
      <c r="AL8" s="210"/>
      <c r="AM8" s="48"/>
      <c r="AN8" s="45"/>
      <c r="AO8" s="68"/>
      <c r="AP8" s="68"/>
      <c r="AQ8" s="110"/>
      <c r="AR8" s="110"/>
      <c r="AX8" s="102" t="s">
        <v>32</v>
      </c>
    </row>
    <row r="9" spans="1:64" s="104" customFormat="1" ht="17.100000000000001" customHeight="1">
      <c r="A9" s="25"/>
      <c r="B9" s="28"/>
      <c r="C9" s="28"/>
      <c r="D9" s="28"/>
      <c r="E9" s="28"/>
      <c r="F9" s="28"/>
      <c r="G9" s="191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3"/>
      <c r="AE9" s="64" t="s">
        <v>10</v>
      </c>
      <c r="AF9" s="30"/>
      <c r="AG9" s="30"/>
      <c r="AH9" s="30"/>
      <c r="AI9" s="30"/>
      <c r="AJ9" s="30"/>
      <c r="AK9" s="30"/>
      <c r="AL9" s="30"/>
      <c r="AM9" s="49"/>
      <c r="AN9" s="45"/>
      <c r="AO9" s="68"/>
      <c r="AP9" s="68"/>
      <c r="AQ9" s="110"/>
      <c r="AR9" s="110"/>
      <c r="AS9" s="104" t="s">
        <v>79</v>
      </c>
      <c r="AU9" s="104" t="s">
        <v>86</v>
      </c>
      <c r="AX9" s="104" t="s">
        <v>33</v>
      </c>
      <c r="AY9" s="102">
        <f>IF(G5=AV6,1,IF(OR(G7="",G8="",L8="",G9=""),1,0))</f>
        <v>1</v>
      </c>
    </row>
    <row r="10" spans="1:64" s="105" customFormat="1" ht="17.100000000000001" customHeight="1">
      <c r="A10" s="25"/>
      <c r="B10" s="205" t="s">
        <v>83</v>
      </c>
      <c r="C10" s="205"/>
      <c r="D10" s="205"/>
      <c r="E10" s="205"/>
      <c r="F10" s="205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59"/>
      <c r="AF10" s="30"/>
      <c r="AG10" s="30"/>
      <c r="AH10" s="30"/>
      <c r="AI10" s="30"/>
      <c r="AJ10" s="30"/>
      <c r="AK10" s="30"/>
      <c r="AL10" s="30"/>
      <c r="AM10" s="49"/>
      <c r="AN10" s="95"/>
      <c r="AO10" s="92"/>
      <c r="AP10" s="92"/>
      <c r="AS10" s="105" t="s">
        <v>81</v>
      </c>
      <c r="AX10" s="105" t="s">
        <v>34</v>
      </c>
      <c r="AY10" s="101">
        <f>IF(AND(G22=AS17,G25=""),1,IF(OR(G22="",G23="",G27="",G28=""),1,0))</f>
        <v>1</v>
      </c>
    </row>
    <row r="11" spans="1:64" s="105" customFormat="1" ht="17.100000000000001" customHeight="1">
      <c r="A11" s="2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69"/>
      <c r="AP11" s="69"/>
      <c r="AQ11" s="111"/>
      <c r="AR11" s="111"/>
      <c r="AS11" s="105" t="s">
        <v>80</v>
      </c>
      <c r="BH11" s="112"/>
      <c r="BI11" s="113"/>
    </row>
    <row r="12" spans="1:64" s="104" customFormat="1" ht="17.100000000000001" customHeight="1">
      <c r="A12" s="25"/>
      <c r="B12" s="205" t="str">
        <f>IF(G10=AS10,"Társbiztosított üzemeltető fél neve:",IF(G10=AS11,"Társbiztosított finanszírozó fél neve",IF(G10=AS12,"Társbiztosított tulajdonos fél neve",IF(G10=AS13,"Társbiztosított finanszírozó fél neve",""))))</f>
        <v/>
      </c>
      <c r="C12" s="205"/>
      <c r="D12" s="205"/>
      <c r="E12" s="205"/>
      <c r="F12" s="205"/>
      <c r="G12" s="191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3"/>
      <c r="AD12" s="198" t="s">
        <v>7</v>
      </c>
      <c r="AE12" s="198"/>
      <c r="AF12" s="196"/>
      <c r="AG12" s="196"/>
      <c r="AH12" s="196"/>
      <c r="AI12" s="196"/>
      <c r="AJ12" s="196"/>
      <c r="AK12" s="196"/>
      <c r="AL12" s="196"/>
      <c r="AM12" s="30"/>
      <c r="AN12" s="45"/>
      <c r="AO12" s="68"/>
      <c r="AP12" s="68"/>
      <c r="AQ12" s="110"/>
      <c r="AR12" s="110"/>
      <c r="AS12" s="104" t="s">
        <v>85</v>
      </c>
      <c r="BH12" s="114"/>
      <c r="BI12" s="115"/>
    </row>
    <row r="13" spans="1:64" s="104" customFormat="1" ht="16.5" customHeight="1">
      <c r="A13" s="25"/>
      <c r="B13" s="205" t="s">
        <v>8</v>
      </c>
      <c r="C13" s="205"/>
      <c r="D13" s="205"/>
      <c r="E13" s="205"/>
      <c r="F13" s="205"/>
      <c r="G13" s="206"/>
      <c r="H13" s="206"/>
      <c r="I13" s="206"/>
      <c r="J13" s="207"/>
      <c r="K13" s="27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210" t="s">
        <v>9</v>
      </c>
      <c r="AK13" s="210"/>
      <c r="AL13" s="210"/>
      <c r="AM13" s="48"/>
      <c r="AN13" s="45"/>
      <c r="AO13" s="68"/>
      <c r="AP13" s="68"/>
      <c r="AQ13" s="110"/>
      <c r="AR13" s="110"/>
      <c r="AS13" s="104" t="s">
        <v>84</v>
      </c>
      <c r="BH13" s="114"/>
      <c r="BI13" s="115"/>
    </row>
    <row r="14" spans="1:64" s="104" customFormat="1" ht="17.100000000000001" customHeight="1">
      <c r="A14" s="25"/>
      <c r="B14" s="28"/>
      <c r="C14" s="28"/>
      <c r="D14" s="28"/>
      <c r="E14" s="28"/>
      <c r="F14" s="28"/>
      <c r="G14" s="191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29" t="s">
        <v>10</v>
      </c>
      <c r="AF14" s="30"/>
      <c r="AG14" s="30"/>
      <c r="AH14" s="30"/>
      <c r="AI14" s="30"/>
      <c r="AJ14" s="30"/>
      <c r="AK14" s="30"/>
      <c r="AL14" s="30"/>
      <c r="AM14" s="49"/>
      <c r="AN14" s="45"/>
      <c r="AO14" s="68"/>
      <c r="AP14" s="68"/>
      <c r="AQ14" s="110"/>
      <c r="AR14" s="110"/>
      <c r="BH14" s="114"/>
      <c r="BI14" s="115"/>
    </row>
    <row r="15" spans="1:64" s="105" customFormat="1" ht="17.100000000000001" customHeight="1">
      <c r="A15" s="26"/>
      <c r="B15" s="53"/>
      <c r="C15" s="61"/>
      <c r="D15" s="61"/>
      <c r="E15" s="61"/>
      <c r="F15" s="61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0"/>
      <c r="W15" s="30"/>
      <c r="X15" s="30"/>
      <c r="Y15" s="75"/>
      <c r="Z15" s="75"/>
      <c r="AA15" s="30"/>
      <c r="AB15" s="30"/>
      <c r="AC15" s="30"/>
      <c r="AD15" s="75"/>
      <c r="AE15" s="75"/>
      <c r="AF15" s="75"/>
      <c r="AG15" s="75"/>
      <c r="AH15" s="75"/>
      <c r="AI15" s="75"/>
      <c r="AJ15" s="75"/>
      <c r="AK15" s="31"/>
      <c r="AL15" s="31"/>
      <c r="AM15" s="49"/>
      <c r="AN15" s="98"/>
      <c r="AO15" s="92"/>
      <c r="AP15" s="92"/>
      <c r="AS15" s="116" t="s">
        <v>11</v>
      </c>
      <c r="AX15" s="105" t="s">
        <v>97</v>
      </c>
      <c r="BH15" s="112"/>
      <c r="BI15" s="113"/>
    </row>
    <row r="16" spans="1:64" s="105" customFormat="1" ht="17.100000000000001" customHeight="1">
      <c r="A16" s="26"/>
      <c r="B16" s="53"/>
      <c r="C16" s="61"/>
      <c r="D16" s="61"/>
      <c r="E16" s="61"/>
      <c r="F16" s="61"/>
      <c r="G16" s="31" t="s">
        <v>103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30"/>
      <c r="W16" s="30"/>
      <c r="X16" s="30"/>
      <c r="Y16" s="75"/>
      <c r="Z16" s="75"/>
      <c r="AA16" s="30"/>
      <c r="AB16" s="30"/>
      <c r="AC16" s="30"/>
      <c r="AD16" s="75"/>
      <c r="AE16" s="75"/>
      <c r="AF16" s="75"/>
      <c r="AG16" s="75"/>
      <c r="AH16" s="75"/>
      <c r="AI16" s="75"/>
      <c r="AJ16" s="75"/>
      <c r="AK16" s="31"/>
      <c r="AL16" s="31"/>
      <c r="AM16" s="49"/>
      <c r="AN16" s="98"/>
      <c r="AO16" s="92"/>
      <c r="AP16" s="92"/>
      <c r="AS16" s="105" t="s">
        <v>12</v>
      </c>
      <c r="AT16" s="105" t="s">
        <v>13</v>
      </c>
      <c r="AX16" s="105">
        <f>G25-G23</f>
        <v>-44104</v>
      </c>
      <c r="BH16" s="112"/>
      <c r="BI16" s="113"/>
    </row>
    <row r="17" spans="1:61" s="104" customFormat="1" ht="17.100000000000001" customHeight="1">
      <c r="A17" s="25"/>
      <c r="B17" s="216" t="s">
        <v>16</v>
      </c>
      <c r="C17" s="216"/>
      <c r="D17" s="216"/>
      <c r="E17" s="216"/>
      <c r="F17" s="217"/>
      <c r="G17" s="191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3"/>
      <c r="AD17" s="60"/>
      <c r="AE17" s="60"/>
      <c r="AF17" s="60"/>
      <c r="AG17" s="60"/>
      <c r="AH17" s="60"/>
      <c r="AI17" s="60"/>
      <c r="AJ17" s="60"/>
      <c r="AK17" s="31"/>
      <c r="AL17" s="31"/>
      <c r="AM17" s="49"/>
      <c r="AN17" s="46"/>
      <c r="AO17" s="68"/>
      <c r="AP17" s="68"/>
      <c r="AQ17" s="110"/>
      <c r="AR17" s="110"/>
      <c r="AS17" s="104" t="s">
        <v>14</v>
      </c>
      <c r="AT17" s="104" t="s">
        <v>15</v>
      </c>
      <c r="AX17" s="117">
        <f>IF(G22=AS17,G25,0)</f>
        <v>0</v>
      </c>
      <c r="BH17" s="114"/>
      <c r="BI17" s="115"/>
    </row>
    <row r="18" spans="1:61" s="104" customFormat="1" ht="17.100000000000001" customHeight="1">
      <c r="A18" s="25"/>
      <c r="B18" s="216"/>
      <c r="C18" s="216"/>
      <c r="D18" s="216"/>
      <c r="E18" s="216"/>
      <c r="F18" s="217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8"/>
      <c r="AE18" s="198"/>
      <c r="AF18" s="198"/>
      <c r="AG18" s="198"/>
      <c r="AH18" s="198"/>
      <c r="AI18" s="198"/>
      <c r="AJ18" s="198"/>
      <c r="AK18" s="198"/>
      <c r="AL18" s="198"/>
      <c r="AM18" s="49"/>
      <c r="AN18" s="45"/>
      <c r="AO18" s="68"/>
      <c r="AP18" s="68"/>
      <c r="AQ18" s="110"/>
      <c r="AR18" s="110"/>
      <c r="AT18" s="104" t="s">
        <v>29</v>
      </c>
      <c r="BH18" s="114"/>
      <c r="BI18" s="115"/>
    </row>
    <row r="19" spans="1:61" s="104" customFormat="1" ht="17.100000000000001" customHeight="1">
      <c r="A19" s="25"/>
      <c r="B19" s="205" t="s">
        <v>8</v>
      </c>
      <c r="C19" s="205"/>
      <c r="D19" s="205"/>
      <c r="E19" s="205"/>
      <c r="F19" s="205"/>
      <c r="G19" s="206"/>
      <c r="H19" s="206"/>
      <c r="I19" s="206"/>
      <c r="J19" s="207"/>
      <c r="K19" s="27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196"/>
      <c r="AE19" s="196"/>
      <c r="AF19" s="196"/>
      <c r="AG19" s="196"/>
      <c r="AH19" s="196"/>
      <c r="AI19" s="196"/>
      <c r="AJ19" s="210" t="s">
        <v>9</v>
      </c>
      <c r="AK19" s="210"/>
      <c r="AL19" s="210"/>
      <c r="AM19" s="48"/>
      <c r="AN19" s="45"/>
      <c r="AO19" s="68"/>
      <c r="AP19" s="68"/>
      <c r="AQ19" s="110"/>
      <c r="AR19" s="110"/>
      <c r="AT19" s="104" t="s">
        <v>30</v>
      </c>
      <c r="BH19" s="114"/>
      <c r="BI19" s="115"/>
    </row>
    <row r="20" spans="1:61" s="104" customFormat="1" ht="17.100000000000001" customHeight="1">
      <c r="A20" s="25"/>
      <c r="B20" s="28"/>
      <c r="C20" s="28"/>
      <c r="D20" s="28"/>
      <c r="E20" s="28"/>
      <c r="F20" s="28"/>
      <c r="G20" s="191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3"/>
      <c r="AE20" s="29" t="s">
        <v>10</v>
      </c>
      <c r="AF20" s="30"/>
      <c r="AG20" s="30"/>
      <c r="AH20" s="30"/>
      <c r="AI20" s="30"/>
      <c r="AJ20" s="30"/>
      <c r="AK20" s="30"/>
      <c r="AL20" s="30"/>
      <c r="AM20" s="49"/>
      <c r="AN20" s="45"/>
      <c r="AO20" s="68"/>
      <c r="AP20" s="68"/>
      <c r="AQ20" s="110"/>
      <c r="AR20" s="110"/>
      <c r="AS20" s="104" t="s">
        <v>17</v>
      </c>
      <c r="AT20" s="104" t="s">
        <v>27</v>
      </c>
      <c r="AU20" s="104" t="s">
        <v>26</v>
      </c>
      <c r="BH20" s="114"/>
      <c r="BI20" s="114"/>
    </row>
    <row r="21" spans="1:61" s="105" customFormat="1" ht="17.100000000000001" customHeight="1">
      <c r="A21" s="26"/>
      <c r="B21" s="28"/>
      <c r="C21" s="28"/>
      <c r="D21" s="28"/>
      <c r="E21" s="28"/>
      <c r="F21" s="28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0"/>
      <c r="W21" s="30"/>
      <c r="X21" s="33"/>
      <c r="Y21" s="32"/>
      <c r="Z21" s="32"/>
      <c r="AA21" s="30"/>
      <c r="AB21" s="30"/>
      <c r="AC21" s="33"/>
      <c r="AD21" s="32"/>
      <c r="AE21" s="32"/>
      <c r="AF21" s="75"/>
      <c r="AG21" s="75"/>
      <c r="AH21" s="75"/>
      <c r="AI21" s="32"/>
      <c r="AJ21" s="32"/>
      <c r="AK21" s="31"/>
      <c r="AL21" s="31"/>
      <c r="AM21" s="49"/>
      <c r="AN21" s="98"/>
      <c r="AO21" s="92"/>
      <c r="AP21" s="92"/>
      <c r="AS21" s="105" t="s">
        <v>23</v>
      </c>
      <c r="AT21" s="118">
        <v>0.05</v>
      </c>
      <c r="AU21" s="105" t="s">
        <v>20</v>
      </c>
    </row>
    <row r="22" spans="1:61" s="104" customFormat="1" ht="17.100000000000001" customHeight="1">
      <c r="A22" s="16"/>
      <c r="B22" s="12" t="s">
        <v>11</v>
      </c>
      <c r="C22" s="16"/>
      <c r="D22" s="16"/>
      <c r="E22" s="16"/>
      <c r="F22" s="16"/>
      <c r="G22" s="169" t="s">
        <v>14</v>
      </c>
      <c r="H22" s="170"/>
      <c r="I22" s="170"/>
      <c r="J22" s="170"/>
      <c r="K22" s="170"/>
      <c r="L22" s="170"/>
      <c r="M22" s="170"/>
      <c r="N22" s="171"/>
      <c r="O22" s="34"/>
      <c r="P22" s="13"/>
      <c r="Q22" s="1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17"/>
      <c r="AJ22" s="17"/>
      <c r="AK22" s="17"/>
      <c r="AL22" s="17"/>
      <c r="AM22" s="44"/>
      <c r="AN22" s="42"/>
      <c r="AO22" s="67"/>
      <c r="AP22" s="67"/>
      <c r="AQ22" s="102"/>
      <c r="AR22" s="102"/>
      <c r="AS22" s="104" t="s">
        <v>22</v>
      </c>
      <c r="AT22" s="119">
        <v>0.02</v>
      </c>
      <c r="AU22" s="104" t="s">
        <v>25</v>
      </c>
    </row>
    <row r="23" spans="1:61" s="102" customFormat="1" ht="15">
      <c r="A23" s="16"/>
      <c r="B23" s="12" t="s">
        <v>35</v>
      </c>
      <c r="C23" s="16"/>
      <c r="D23" s="16"/>
      <c r="E23" s="16"/>
      <c r="F23" s="16"/>
      <c r="G23" s="209">
        <v>44104</v>
      </c>
      <c r="H23" s="209"/>
      <c r="I23" s="209"/>
      <c r="J23" s="209"/>
      <c r="K23" s="209"/>
      <c r="L23" s="209"/>
      <c r="M23" s="209"/>
      <c r="N23" s="209"/>
      <c r="O23" s="36" t="s">
        <v>74</v>
      </c>
      <c r="P23" s="15"/>
      <c r="Q23" s="15"/>
      <c r="R23" s="15"/>
      <c r="S23" s="12"/>
      <c r="T23" s="52"/>
      <c r="U23" s="12"/>
      <c r="V23" s="12"/>
      <c r="W23" s="12"/>
      <c r="X23" s="37"/>
      <c r="Y23" s="12"/>
      <c r="Z23" s="12"/>
      <c r="AA23" s="38"/>
      <c r="AB23" s="38"/>
      <c r="AC23" s="38"/>
      <c r="AD23" s="15"/>
      <c r="AE23" s="12"/>
      <c r="AF23" s="12"/>
      <c r="AG23" s="12"/>
      <c r="AH23" s="12"/>
      <c r="AI23" s="17"/>
      <c r="AJ23" s="17"/>
      <c r="AK23" s="17"/>
      <c r="AL23" s="17"/>
      <c r="AM23" s="44"/>
      <c r="AN23" s="42"/>
      <c r="AO23" s="67"/>
      <c r="AP23" s="67"/>
      <c r="AS23" s="104" t="s">
        <v>24</v>
      </c>
      <c r="AT23" s="119">
        <v>0</v>
      </c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</row>
    <row r="24" spans="1:61" s="102" customFormat="1" ht="15">
      <c r="A24" s="16"/>
      <c r="B24" s="12" t="str">
        <f>IF(G22=$AS$16,"Évforduló: A kockázatviselés kezdeti hónapjának első napja!","")</f>
        <v/>
      </c>
      <c r="C24" s="16"/>
      <c r="D24" s="16"/>
      <c r="E24" s="16"/>
      <c r="F24" s="16"/>
      <c r="G24" s="99"/>
      <c r="H24" s="99"/>
      <c r="I24" s="99"/>
      <c r="J24" s="99"/>
      <c r="K24" s="99"/>
      <c r="L24" s="99"/>
      <c r="M24" s="99"/>
      <c r="N24" s="99"/>
      <c r="O24" s="15"/>
      <c r="P24" s="15"/>
      <c r="Q24" s="15"/>
      <c r="R24" s="15"/>
      <c r="S24" s="12"/>
      <c r="T24" s="12"/>
      <c r="U24" s="12"/>
      <c r="V24" s="12"/>
      <c r="W24" s="12"/>
      <c r="X24" s="37"/>
      <c r="Y24" s="12"/>
      <c r="Z24" s="12"/>
      <c r="AA24" s="38"/>
      <c r="AB24" s="38"/>
      <c r="AC24" s="38"/>
      <c r="AD24" s="15"/>
      <c r="AE24" s="12"/>
      <c r="AF24" s="12"/>
      <c r="AG24" s="12"/>
      <c r="AH24" s="12"/>
      <c r="AI24" s="17"/>
      <c r="AJ24" s="17"/>
      <c r="AK24" s="17"/>
      <c r="AL24" s="17"/>
      <c r="AM24" s="44"/>
      <c r="AN24" s="42"/>
      <c r="AO24" s="67"/>
      <c r="AP24" s="67"/>
      <c r="AS24" s="104" t="s">
        <v>18</v>
      </c>
      <c r="AT24" s="119">
        <v>0</v>
      </c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</row>
    <row r="25" spans="1:61" s="102" customFormat="1" ht="15">
      <c r="A25" s="16"/>
      <c r="B25" s="12" t="str">
        <f>IF(G22=AS17,"A kockázatviselés vége (éééé.hh.nn):","")</f>
        <v>A kockázatviselés vége (éééé.hh.nn):</v>
      </c>
      <c r="C25" s="16"/>
      <c r="D25" s="16"/>
      <c r="E25" s="16"/>
      <c r="F25" s="16"/>
      <c r="G25" s="194"/>
      <c r="H25" s="194"/>
      <c r="I25" s="194"/>
      <c r="J25" s="194"/>
      <c r="K25" s="194"/>
      <c r="L25" s="194"/>
      <c r="M25" s="194"/>
      <c r="N25" s="194"/>
      <c r="O25" s="13" t="str">
        <f>IF(G22=AS17,"24 óra","")</f>
        <v>24 óra</v>
      </c>
      <c r="P25" s="13"/>
      <c r="Q25" s="12"/>
      <c r="R25" s="195" t="str">
        <f>IF(AND(G22=AS17,G25-G23&gt;2555),"Határozott idejű szerződés tartama 7 évnél nagyobb nem lehet!","")</f>
        <v/>
      </c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44"/>
      <c r="AN25" s="42"/>
      <c r="AO25" s="67"/>
      <c r="AP25" s="67"/>
    </row>
    <row r="26" spans="1:61" s="102" customFormat="1" ht="13.5" customHeight="1">
      <c r="A26" s="16"/>
      <c r="B26" s="39"/>
      <c r="C26" s="16"/>
      <c r="D26" s="16"/>
      <c r="E26" s="16"/>
      <c r="F26" s="16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40"/>
      <c r="AB26" s="13"/>
      <c r="AC26" s="13"/>
      <c r="AD26" s="13"/>
      <c r="AE26" s="13"/>
      <c r="AF26" s="13"/>
      <c r="AG26" s="13"/>
      <c r="AH26" s="13"/>
      <c r="AI26" s="17"/>
      <c r="AJ26" s="17"/>
      <c r="AK26" s="17"/>
      <c r="AL26" s="17"/>
      <c r="AM26" s="50"/>
      <c r="AN26" s="42"/>
      <c r="AO26" s="67"/>
      <c r="AP26" s="67"/>
      <c r="AS26" s="120"/>
      <c r="AT26" s="121"/>
      <c r="AU26" s="121"/>
      <c r="AV26" s="121"/>
      <c r="AW26" s="122" t="s">
        <v>41</v>
      </c>
      <c r="AX26" s="123" t="s">
        <v>42</v>
      </c>
      <c r="AY26" s="123" t="s">
        <v>43</v>
      </c>
      <c r="AZ26" s="124" t="s">
        <v>44</v>
      </c>
      <c r="BA26" s="123" t="s">
        <v>45</v>
      </c>
      <c r="BB26" s="125"/>
      <c r="BC26" s="126" t="s">
        <v>46</v>
      </c>
      <c r="BD26" s="126" t="s">
        <v>46</v>
      </c>
      <c r="BE26" s="127" t="s">
        <v>47</v>
      </c>
    </row>
    <row r="27" spans="1:61" s="102" customFormat="1">
      <c r="A27" s="16"/>
      <c r="B27" s="12" t="s">
        <v>17</v>
      </c>
      <c r="C27" s="16"/>
      <c r="D27" s="16"/>
      <c r="E27" s="16"/>
      <c r="F27" s="16"/>
      <c r="G27" s="190" t="s">
        <v>23</v>
      </c>
      <c r="H27" s="190"/>
      <c r="I27" s="190"/>
      <c r="J27" s="190"/>
      <c r="K27" s="190"/>
      <c r="L27" s="190"/>
      <c r="M27" s="190"/>
      <c r="N27" s="190"/>
      <c r="O27" s="11"/>
      <c r="P27" s="13" t="str">
        <f>IF(AND(G22=AS16,G27=AS24),"Határozatlan szerződés nem jöhet létre egyszeri díjfizetéssel!",IF(AND(G22=AS17,G27&lt;&gt;AS24),"Határozott szerződés csak egyszeri díjfizetéssel jöhet létre!",""))</f>
        <v>Határozott szerződés csak egyszeri díjfizetéssel jöhet létre!</v>
      </c>
      <c r="Q27" s="11"/>
      <c r="R27" s="11"/>
      <c r="S27" s="11"/>
      <c r="T27" s="41"/>
      <c r="U27" s="41"/>
      <c r="V27" s="13"/>
      <c r="W27" s="13"/>
      <c r="X27" s="13"/>
      <c r="Y27" s="13"/>
      <c r="Z27" s="13"/>
      <c r="AA27" s="13"/>
      <c r="AB27" s="40"/>
      <c r="AC27" s="40"/>
      <c r="AD27" s="40"/>
      <c r="AE27" s="40"/>
      <c r="AF27" s="40"/>
      <c r="AG27" s="40"/>
      <c r="AH27" s="40"/>
      <c r="AI27" s="17"/>
      <c r="AJ27" s="17"/>
      <c r="AK27" s="17"/>
      <c r="AL27" s="17"/>
      <c r="AM27" s="44"/>
      <c r="AN27" s="43"/>
      <c r="AO27" s="67"/>
      <c r="AP27" s="67"/>
      <c r="AT27" s="128"/>
      <c r="AU27" s="128"/>
      <c r="AV27" s="128"/>
      <c r="AW27" s="129"/>
      <c r="AX27" s="129"/>
      <c r="AY27" s="129"/>
      <c r="AZ27" s="129"/>
      <c r="BA27" s="129"/>
      <c r="BC27" s="130" t="s">
        <v>48</v>
      </c>
      <c r="BD27" s="130" t="s">
        <v>49</v>
      </c>
      <c r="BE27" s="129"/>
    </row>
    <row r="28" spans="1:61" s="102" customFormat="1">
      <c r="A28" s="16"/>
      <c r="B28" s="12" t="s">
        <v>19</v>
      </c>
      <c r="C28" s="16"/>
      <c r="D28" s="16"/>
      <c r="E28" s="16"/>
      <c r="F28" s="16"/>
      <c r="G28" s="190" t="s">
        <v>20</v>
      </c>
      <c r="H28" s="190"/>
      <c r="I28" s="190"/>
      <c r="J28" s="190"/>
      <c r="K28" s="190"/>
      <c r="L28" s="190"/>
      <c r="M28" s="190"/>
      <c r="N28" s="190"/>
      <c r="O28" s="41"/>
      <c r="P28" s="13" t="str">
        <f>IF(G28=AU22,"Számlaszám:","")</f>
        <v/>
      </c>
      <c r="Q28" s="11"/>
      <c r="R28" s="11"/>
      <c r="S28" s="11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7"/>
      <c r="AK28" s="17"/>
      <c r="AL28" s="17"/>
      <c r="AM28" s="44"/>
      <c r="AN28" s="43"/>
      <c r="AO28" s="67"/>
      <c r="AP28" s="67"/>
      <c r="AT28" s="131" t="s">
        <v>50</v>
      </c>
      <c r="AU28" s="131" t="s">
        <v>51</v>
      </c>
      <c r="AV28" s="131" t="s">
        <v>87</v>
      </c>
      <c r="AW28" s="132">
        <v>4.83</v>
      </c>
      <c r="AX28" s="133">
        <v>4.8300000000000003E-2</v>
      </c>
      <c r="AY28" s="133">
        <v>0.48300000000000004</v>
      </c>
      <c r="AZ28" s="133">
        <v>0.96600000000000008</v>
      </c>
      <c r="BA28" s="134">
        <v>6.3273000000000001</v>
      </c>
      <c r="BB28" s="135"/>
      <c r="BC28" s="136">
        <v>1</v>
      </c>
      <c r="BD28" s="136">
        <v>1</v>
      </c>
      <c r="BE28" s="137">
        <v>6.3273000000000001</v>
      </c>
    </row>
    <row r="29" spans="1:61" s="102" customFormat="1">
      <c r="A29" s="16"/>
      <c r="B29" s="12"/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41"/>
      <c r="P29" s="13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17"/>
      <c r="AM29" s="44"/>
      <c r="AN29" s="44"/>
      <c r="AO29" s="70"/>
      <c r="AP29" s="70"/>
      <c r="AT29" s="131"/>
      <c r="AU29" s="131" t="s">
        <v>51</v>
      </c>
      <c r="AV29" s="131" t="s">
        <v>88</v>
      </c>
      <c r="AW29" s="132">
        <v>4.95</v>
      </c>
      <c r="AX29" s="133">
        <v>4.9500000000000002E-2</v>
      </c>
      <c r="AY29" s="133">
        <v>0.49500000000000005</v>
      </c>
      <c r="AZ29" s="133">
        <v>0.9900000000000001</v>
      </c>
      <c r="BA29" s="134">
        <f>SUM(AW29:AZ29)</f>
        <v>6.4845000000000006</v>
      </c>
      <c r="BC29" s="136">
        <v>1</v>
      </c>
      <c r="BD29" s="136">
        <v>1</v>
      </c>
      <c r="BE29" s="137">
        <v>6.7945000000000002</v>
      </c>
      <c r="BF29" s="125"/>
      <c r="BG29" s="125"/>
      <c r="BH29" s="125"/>
    </row>
    <row r="30" spans="1:61" s="102" customFormat="1">
      <c r="A30" s="16"/>
      <c r="B30" s="12" t="s">
        <v>36</v>
      </c>
      <c r="C30" s="16"/>
      <c r="D30" s="16"/>
      <c r="E30" s="16"/>
      <c r="F30" s="16"/>
      <c r="G30" s="15" t="s">
        <v>31</v>
      </c>
      <c r="H30" s="17"/>
      <c r="I30" s="17"/>
      <c r="J30" s="17"/>
      <c r="K30" s="17"/>
      <c r="L30" s="17"/>
      <c r="M30" s="17"/>
      <c r="N30" s="17"/>
      <c r="O30" s="41"/>
      <c r="P30" s="13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17"/>
      <c r="AL30" s="17"/>
      <c r="AM30" s="44"/>
      <c r="AN30" s="44"/>
      <c r="AO30" s="70"/>
      <c r="AP30" s="70"/>
      <c r="AT30" s="131"/>
      <c r="AU30" s="131" t="s">
        <v>51</v>
      </c>
      <c r="AV30" s="131" t="s">
        <v>89</v>
      </c>
      <c r="AW30" s="132">
        <v>5.98</v>
      </c>
      <c r="AX30" s="133">
        <v>5.9800000000000006E-2</v>
      </c>
      <c r="AY30" s="133">
        <v>0.59800000000000009</v>
      </c>
      <c r="AZ30" s="133">
        <v>1.1960000000000002</v>
      </c>
      <c r="BA30" s="134">
        <f>SUM(AW30:AZ30)</f>
        <v>7.8338000000000001</v>
      </c>
      <c r="BC30" s="136">
        <v>1</v>
      </c>
      <c r="BD30" s="136">
        <v>1</v>
      </c>
      <c r="BE30" s="137">
        <v>8.1438000000000006</v>
      </c>
      <c r="BF30" s="138"/>
      <c r="BG30" s="125"/>
      <c r="BH30" s="125"/>
    </row>
    <row r="31" spans="1:61" s="102" customFormat="1">
      <c r="A31" s="16"/>
      <c r="B31" s="12"/>
      <c r="C31" s="16"/>
      <c r="D31" s="1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41"/>
      <c r="P31" s="67"/>
      <c r="Q31" s="67"/>
      <c r="R31" s="67"/>
      <c r="S31" s="67"/>
      <c r="T31" s="67"/>
      <c r="U31" s="67"/>
      <c r="V31" s="67"/>
      <c r="W31" s="13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17"/>
      <c r="AL31" s="17"/>
      <c r="AM31" s="44"/>
      <c r="AN31" s="44"/>
      <c r="AO31" s="70"/>
      <c r="AP31" s="70"/>
      <c r="AT31" s="131"/>
      <c r="AV31" s="131" t="s">
        <v>104</v>
      </c>
      <c r="AW31" s="132">
        <v>5.0599999999999996</v>
      </c>
      <c r="AX31" s="133">
        <v>5.0599999999999999E-2</v>
      </c>
      <c r="AY31" s="133">
        <v>0.50600000000000001</v>
      </c>
      <c r="AZ31" s="133">
        <v>1.012</v>
      </c>
      <c r="BA31" s="134">
        <f>SUM(AW31:AZ31)</f>
        <v>6.6286000000000005</v>
      </c>
      <c r="BC31" s="136">
        <v>1</v>
      </c>
      <c r="BD31" s="136">
        <v>1</v>
      </c>
      <c r="BE31" s="137">
        <v>6.9385999999999992</v>
      </c>
      <c r="BF31" s="139"/>
    </row>
    <row r="32" spans="1:61" s="102" customFormat="1" ht="28.5" customHeight="1">
      <c r="A32" s="16"/>
      <c r="B32" s="12"/>
      <c r="C32" s="16"/>
      <c r="D32" s="16"/>
      <c r="E32" s="16"/>
      <c r="F32" s="16"/>
      <c r="G32" s="17"/>
      <c r="H32" s="17"/>
      <c r="I32" s="17"/>
      <c r="J32" s="17"/>
      <c r="K32" s="52"/>
      <c r="L32" s="52"/>
      <c r="M32" s="52"/>
      <c r="N32" s="52"/>
      <c r="O32" s="52"/>
      <c r="P32" s="67"/>
      <c r="Q32" s="67"/>
      <c r="R32" s="67"/>
      <c r="S32" s="67"/>
      <c r="T32" s="67"/>
      <c r="U32" s="67"/>
      <c r="V32" s="67"/>
      <c r="W32" s="13"/>
      <c r="X32" s="76"/>
      <c r="Y32" s="76"/>
      <c r="Z32" s="76"/>
      <c r="AA32" s="166" t="s">
        <v>60</v>
      </c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8"/>
      <c r="AP32" s="84"/>
      <c r="AS32" s="102" t="s">
        <v>6</v>
      </c>
      <c r="AT32" s="131"/>
      <c r="AV32" s="131" t="s">
        <v>73</v>
      </c>
      <c r="AW32" s="132">
        <v>4.49</v>
      </c>
      <c r="AX32" s="133">
        <v>0.13470000000000001</v>
      </c>
      <c r="AY32" s="133">
        <v>0.44900000000000007</v>
      </c>
      <c r="AZ32" s="133">
        <v>0.89800000000000013</v>
      </c>
      <c r="BA32" s="134">
        <v>6.3017000000000003</v>
      </c>
      <c r="BC32" s="136">
        <v>1</v>
      </c>
      <c r="BD32" s="136">
        <v>1</v>
      </c>
      <c r="BE32" s="137">
        <v>6.3017000000000003</v>
      </c>
      <c r="BF32" s="139"/>
    </row>
    <row r="33" spans="1:62" s="102" customFormat="1" ht="40.5" customHeight="1">
      <c r="A33" s="16"/>
      <c r="B33" s="172" t="s">
        <v>107</v>
      </c>
      <c r="C33" s="233"/>
      <c r="D33" s="233"/>
      <c r="E33" s="234"/>
      <c r="F33" s="235" t="s">
        <v>111</v>
      </c>
      <c r="G33" s="236"/>
      <c r="H33" s="236"/>
      <c r="I33" s="236"/>
      <c r="J33" s="236"/>
      <c r="K33" s="236"/>
      <c r="L33" s="236"/>
      <c r="M33" s="236"/>
      <c r="N33" s="236"/>
      <c r="O33" s="237"/>
      <c r="P33" s="235" t="s">
        <v>59</v>
      </c>
      <c r="Q33" s="236"/>
      <c r="R33" s="236"/>
      <c r="S33" s="236"/>
      <c r="T33" s="236"/>
      <c r="U33" s="236"/>
      <c r="V33" s="237"/>
      <c r="W33" s="172" t="s">
        <v>37</v>
      </c>
      <c r="X33" s="173"/>
      <c r="Y33" s="173"/>
      <c r="Z33" s="174"/>
      <c r="AA33" s="172" t="s">
        <v>106</v>
      </c>
      <c r="AB33" s="173"/>
      <c r="AC33" s="174"/>
      <c r="AD33" s="172" t="s">
        <v>90</v>
      </c>
      <c r="AE33" s="173"/>
      <c r="AF33" s="174"/>
      <c r="AG33" s="172" t="s">
        <v>91</v>
      </c>
      <c r="AH33" s="173"/>
      <c r="AI33" s="174"/>
      <c r="AJ33" s="172" t="s">
        <v>92</v>
      </c>
      <c r="AK33" s="173"/>
      <c r="AL33" s="174"/>
      <c r="AM33" s="172" t="s">
        <v>57</v>
      </c>
      <c r="AN33" s="173"/>
      <c r="AO33" s="174"/>
      <c r="AP33" s="87"/>
      <c r="AQ33" s="128"/>
      <c r="AR33" s="128"/>
      <c r="AS33" s="102" t="s">
        <v>5</v>
      </c>
      <c r="AT33" s="131"/>
      <c r="AV33" s="131"/>
      <c r="AW33" s="132"/>
      <c r="AX33" s="140"/>
      <c r="AY33" s="140"/>
      <c r="AZ33" s="140"/>
      <c r="BA33" s="141"/>
      <c r="BC33" s="136"/>
      <c r="BD33" s="136"/>
      <c r="BE33" s="137"/>
      <c r="BF33" s="139"/>
    </row>
    <row r="34" spans="1:62" s="102" customFormat="1" ht="15.75" customHeight="1">
      <c r="A34" s="16"/>
      <c r="B34" s="187" t="s">
        <v>89</v>
      </c>
      <c r="C34" s="188"/>
      <c r="D34" s="188"/>
      <c r="E34" s="189"/>
      <c r="F34" s="187"/>
      <c r="G34" s="188"/>
      <c r="H34" s="188"/>
      <c r="I34" s="188"/>
      <c r="J34" s="188"/>
      <c r="K34" s="188"/>
      <c r="L34" s="188"/>
      <c r="M34" s="188"/>
      <c r="N34" s="188"/>
      <c r="O34" s="189"/>
      <c r="P34" s="187"/>
      <c r="Q34" s="188"/>
      <c r="R34" s="188"/>
      <c r="S34" s="188"/>
      <c r="T34" s="188"/>
      <c r="U34" s="188"/>
      <c r="V34" s="189"/>
      <c r="W34" s="184">
        <v>2014</v>
      </c>
      <c r="X34" s="185"/>
      <c r="Y34" s="185"/>
      <c r="Z34" s="186"/>
      <c r="AA34" s="181" t="str">
        <f t="shared" ref="AA34" si="0">IF(B34&lt;&gt;"",$AX$50,"")</f>
        <v>igen</v>
      </c>
      <c r="AB34" s="182"/>
      <c r="AC34" s="183"/>
      <c r="AD34" s="169" t="s">
        <v>6</v>
      </c>
      <c r="AE34" s="170"/>
      <c r="AF34" s="171"/>
      <c r="AG34" s="169" t="s">
        <v>6</v>
      </c>
      <c r="AH34" s="170"/>
      <c r="AI34" s="171"/>
      <c r="AJ34" s="169" t="s">
        <v>6</v>
      </c>
      <c r="AK34" s="170"/>
      <c r="AL34" s="171"/>
      <c r="AM34" s="178">
        <v>5800</v>
      </c>
      <c r="AN34" s="179"/>
      <c r="AO34" s="180"/>
      <c r="AP34" s="165" t="str">
        <f>IF(B34="",IF(OR(W34&lt;&gt;"",AM34&lt;&gt;""),"Biztosított gép besorolása kötelező!",""),IF(B34="","",IF(AM34="","Gyártási év megadása kötelező!","")))</f>
        <v/>
      </c>
      <c r="AQ34" s="142" t="str">
        <f t="shared" ref="AQ34:AQ41" ca="1" si="1">IF(AND(B34="",W34="",AM34=""),"",IF(AP34&lt;&gt;"",AP34,IF($AW$46-W34&gt;15,$AT$47,IF(AJ34&lt;&gt;$AX$50,"",IF($AW$46-W34&gt;=8,$AT$46,"")))))</f>
        <v/>
      </c>
      <c r="AR34" s="142"/>
      <c r="AV34" s="131"/>
      <c r="AW34" s="123" t="s">
        <v>41</v>
      </c>
      <c r="AX34" s="123" t="s">
        <v>43</v>
      </c>
      <c r="AY34" s="123" t="s">
        <v>42</v>
      </c>
      <c r="AZ34" s="124" t="s">
        <v>44</v>
      </c>
      <c r="BA34" s="123" t="s">
        <v>45</v>
      </c>
      <c r="BB34" s="123" t="s">
        <v>67</v>
      </c>
      <c r="BC34" s="102" t="s">
        <v>64</v>
      </c>
      <c r="BD34" s="102" t="s">
        <v>65</v>
      </c>
      <c r="BE34" s="137" t="s">
        <v>66</v>
      </c>
    </row>
    <row r="35" spans="1:62" s="102" customFormat="1" ht="15.75" customHeight="1">
      <c r="A35" s="16"/>
      <c r="B35" s="187" t="s">
        <v>87</v>
      </c>
      <c r="C35" s="188"/>
      <c r="D35" s="188"/>
      <c r="E35" s="189"/>
      <c r="F35" s="187"/>
      <c r="G35" s="188"/>
      <c r="H35" s="188"/>
      <c r="I35" s="188"/>
      <c r="J35" s="188"/>
      <c r="K35" s="188"/>
      <c r="L35" s="188"/>
      <c r="M35" s="188"/>
      <c r="N35" s="188"/>
      <c r="O35" s="189"/>
      <c r="P35" s="187"/>
      <c r="Q35" s="188"/>
      <c r="R35" s="188"/>
      <c r="S35" s="188"/>
      <c r="T35" s="188"/>
      <c r="U35" s="188"/>
      <c r="V35" s="189"/>
      <c r="W35" s="184">
        <v>2020</v>
      </c>
      <c r="X35" s="185"/>
      <c r="Y35" s="185"/>
      <c r="Z35" s="186"/>
      <c r="AA35" s="181" t="str">
        <f t="shared" ref="AA35:AA41" si="2">IF(B35&lt;&gt;"",$AX$50,"")</f>
        <v>igen</v>
      </c>
      <c r="AB35" s="182"/>
      <c r="AC35" s="183"/>
      <c r="AD35" s="169" t="s">
        <v>6</v>
      </c>
      <c r="AE35" s="170"/>
      <c r="AF35" s="171"/>
      <c r="AG35" s="169" t="s">
        <v>6</v>
      </c>
      <c r="AH35" s="170"/>
      <c r="AI35" s="171"/>
      <c r="AJ35" s="169" t="s">
        <v>6</v>
      </c>
      <c r="AK35" s="170"/>
      <c r="AL35" s="171"/>
      <c r="AM35" s="178">
        <v>3000</v>
      </c>
      <c r="AN35" s="179"/>
      <c r="AO35" s="180"/>
      <c r="AP35" s="164" t="str">
        <f>IF(B35="",IF(OR(W35&lt;&gt;"",AM35&lt;&gt;""),"Biztosított gép besorolása kötelező!",""),IF(B35="","",IF(AM35="","Gyártási év megadása kötelező!","")))</f>
        <v/>
      </c>
      <c r="AQ35" s="142" t="str">
        <f t="shared" ca="1" si="1"/>
        <v/>
      </c>
      <c r="AR35" s="142"/>
      <c r="AT35" s="143">
        <f ca="1">IF(AQ34="",0,2)</f>
        <v>0</v>
      </c>
      <c r="AW35" s="102">
        <f t="shared" ref="AW35:AW42" si="3">IFERROR(VLOOKUP(B34,$AV$28:$AW$32,2,FALSE),)</f>
        <v>5.98</v>
      </c>
      <c r="AX35" s="102">
        <f>IF(AD34=$AX$50,VLOOKUP(B34,$AV$28:$BA$32,4,FALSE),0)</f>
        <v>0.59800000000000009</v>
      </c>
      <c r="AY35" s="102">
        <f>IF(AG34=$AX$50,VLOOKUP(B34,$AV$28:$BA$32,3,FALSE),0)</f>
        <v>5.9800000000000006E-2</v>
      </c>
      <c r="AZ35" s="102">
        <f>IF(AJ34=$AX$50,VLOOKUP(B34,$AV$28:$BA$32,5,FALSE),0)</f>
        <v>1.1960000000000002</v>
      </c>
      <c r="BA35" s="102">
        <f t="shared" ref="BA35:BA42" si="4">SUM(AW35:AZ35)</f>
        <v>7.8338000000000001</v>
      </c>
      <c r="BB35" s="102">
        <f>IF($AF$47="igen",IF(AM34*1.1&lt;50000,AM34*1.1,AM34+5000),AM34)</f>
        <v>6380.0000000000009</v>
      </c>
      <c r="BC35" s="102">
        <f>VLOOKUP(G45,$AU$59:$AV$61,2,FALSE)</f>
        <v>0.86</v>
      </c>
      <c r="BD35" s="102">
        <f t="shared" ref="BD35:BD42" ca="1" si="5">VLOOKUP(2,$AZ$49:$BC$61,4,FALSE)</f>
        <v>1</v>
      </c>
      <c r="BE35" s="135">
        <f ca="1">IF((BB35*BA35*BC35*BD35)&gt;40000,BB35*BA35*BC35*BD35,IF(BB35=0,0,40000))</f>
        <v>42982.493840000003</v>
      </c>
      <c r="BF35" s="135"/>
    </row>
    <row r="36" spans="1:62" s="102" customFormat="1" ht="15.75" customHeight="1">
      <c r="A36" s="16"/>
      <c r="B36" s="187" t="s">
        <v>88</v>
      </c>
      <c r="C36" s="188"/>
      <c r="D36" s="188"/>
      <c r="E36" s="189"/>
      <c r="F36" s="187"/>
      <c r="G36" s="188"/>
      <c r="H36" s="188"/>
      <c r="I36" s="188"/>
      <c r="J36" s="188"/>
      <c r="K36" s="188"/>
      <c r="L36" s="188"/>
      <c r="M36" s="188"/>
      <c r="N36" s="188"/>
      <c r="O36" s="189"/>
      <c r="P36" s="187"/>
      <c r="Q36" s="188"/>
      <c r="R36" s="188"/>
      <c r="S36" s="188"/>
      <c r="T36" s="188"/>
      <c r="U36" s="188"/>
      <c r="V36" s="189"/>
      <c r="W36" s="184">
        <v>2020</v>
      </c>
      <c r="X36" s="185"/>
      <c r="Y36" s="185"/>
      <c r="Z36" s="186"/>
      <c r="AA36" s="181" t="str">
        <f t="shared" si="2"/>
        <v>igen</v>
      </c>
      <c r="AB36" s="182"/>
      <c r="AC36" s="183"/>
      <c r="AD36" s="169" t="s">
        <v>6</v>
      </c>
      <c r="AE36" s="170"/>
      <c r="AF36" s="171"/>
      <c r="AG36" s="169" t="s">
        <v>6</v>
      </c>
      <c r="AH36" s="170"/>
      <c r="AI36" s="171"/>
      <c r="AJ36" s="169" t="s">
        <v>6</v>
      </c>
      <c r="AK36" s="170"/>
      <c r="AL36" s="171"/>
      <c r="AM36" s="178">
        <v>8000</v>
      </c>
      <c r="AN36" s="179"/>
      <c r="AO36" s="180"/>
      <c r="AP36" s="164" t="str">
        <f t="shared" ref="AP36:AP41" si="6">IF(B36="",IF(OR(W36&lt;&gt;"",AM36&lt;&gt;""),"Biztosított gép besorolása kötelező!",""),IF(B36="","",IF(AM36="","Gyártási év megadása kötelező!","")))</f>
        <v/>
      </c>
      <c r="AQ36" s="142" t="str">
        <f t="shared" ca="1" si="1"/>
        <v/>
      </c>
      <c r="AR36" s="142"/>
      <c r="AT36" s="143">
        <f t="shared" ref="AT36:AT42" ca="1" si="7">IF(AQ35="",0,2)</f>
        <v>0</v>
      </c>
      <c r="AW36" s="102">
        <f t="shared" si="3"/>
        <v>4.83</v>
      </c>
      <c r="AX36" s="102">
        <f t="shared" ref="AX36:AX42" si="8">IF(AD35=$AX$50,VLOOKUP(B35,$AV$28:$BA$32,4,FALSE),0)</f>
        <v>0.48300000000000004</v>
      </c>
      <c r="AY36" s="102">
        <f t="shared" ref="AY36:AY42" si="9">IF(AG35=$AX$50,VLOOKUP(B35,$AV$28:$BA$32,3,FALSE),0)</f>
        <v>4.8300000000000003E-2</v>
      </c>
      <c r="AZ36" s="102">
        <f t="shared" ref="AZ36:AZ42" si="10">IF(AJ35=$AX$50,VLOOKUP(B35,$AV$28:$BA$32,5,FALSE),0)</f>
        <v>0.96600000000000008</v>
      </c>
      <c r="BA36" s="102">
        <f t="shared" si="4"/>
        <v>6.3273000000000001</v>
      </c>
      <c r="BB36" s="102">
        <f t="shared" ref="BB36:BB42" si="11">IF($AF$47="igen",IF(AM35*1.1&lt;50000,AM35*1.1,AM35+5000),AM35)</f>
        <v>3300.0000000000005</v>
      </c>
      <c r="BC36" s="102">
        <f t="shared" ref="BC36:BC42" si="12">VLOOKUP($G$45,$AU$59:$AV$61,2,FALSE)</f>
        <v>0.86</v>
      </c>
      <c r="BD36" s="102">
        <f t="shared" ca="1" si="5"/>
        <v>1</v>
      </c>
      <c r="BE36" s="135">
        <f t="shared" ref="BE36:BE42" ca="1" si="13">IF((BB36*BA36*BC36*BD36)&gt;40000,BB36*BA36*BC36*BD36,IF(BB36=0,0,40000))</f>
        <v>40000</v>
      </c>
      <c r="BF36" s="135"/>
    </row>
    <row r="37" spans="1:62" s="144" customFormat="1" ht="15.75" customHeight="1">
      <c r="A37" s="16"/>
      <c r="B37" s="187"/>
      <c r="C37" s="188"/>
      <c r="D37" s="188"/>
      <c r="E37" s="189"/>
      <c r="F37" s="187"/>
      <c r="G37" s="188"/>
      <c r="H37" s="188"/>
      <c r="I37" s="188"/>
      <c r="J37" s="188"/>
      <c r="K37" s="188"/>
      <c r="L37" s="188"/>
      <c r="M37" s="188"/>
      <c r="N37" s="188"/>
      <c r="O37" s="189"/>
      <c r="P37" s="187"/>
      <c r="Q37" s="188"/>
      <c r="R37" s="188"/>
      <c r="S37" s="188"/>
      <c r="T37" s="188"/>
      <c r="U37" s="188"/>
      <c r="V37" s="189"/>
      <c r="W37" s="184"/>
      <c r="X37" s="185"/>
      <c r="Y37" s="185"/>
      <c r="Z37" s="186"/>
      <c r="AA37" s="181" t="str">
        <f t="shared" si="2"/>
        <v/>
      </c>
      <c r="AB37" s="182"/>
      <c r="AC37" s="183"/>
      <c r="AD37" s="169"/>
      <c r="AE37" s="170"/>
      <c r="AF37" s="171"/>
      <c r="AG37" s="169"/>
      <c r="AH37" s="170"/>
      <c r="AI37" s="171"/>
      <c r="AJ37" s="169"/>
      <c r="AK37" s="170"/>
      <c r="AL37" s="171"/>
      <c r="AM37" s="178"/>
      <c r="AN37" s="179"/>
      <c r="AO37" s="180"/>
      <c r="AP37" s="164" t="str">
        <f t="shared" si="6"/>
        <v/>
      </c>
      <c r="AQ37" s="142" t="str">
        <f t="shared" si="1"/>
        <v/>
      </c>
      <c r="AR37" s="142"/>
      <c r="AT37" s="143">
        <f t="shared" ca="1" si="7"/>
        <v>0</v>
      </c>
      <c r="AU37" s="102"/>
      <c r="AV37" s="131"/>
      <c r="AW37" s="102">
        <f t="shared" si="3"/>
        <v>4.95</v>
      </c>
      <c r="AX37" s="102">
        <f t="shared" si="8"/>
        <v>0.49500000000000005</v>
      </c>
      <c r="AY37" s="102">
        <f t="shared" si="9"/>
        <v>4.9500000000000002E-2</v>
      </c>
      <c r="AZ37" s="102">
        <f t="shared" si="10"/>
        <v>0.9900000000000001</v>
      </c>
      <c r="BA37" s="102">
        <f t="shared" si="4"/>
        <v>6.4845000000000006</v>
      </c>
      <c r="BB37" s="102">
        <f t="shared" si="11"/>
        <v>8800</v>
      </c>
      <c r="BC37" s="102">
        <f t="shared" si="12"/>
        <v>0.86</v>
      </c>
      <c r="BD37" s="102">
        <f t="shared" ca="1" si="5"/>
        <v>1</v>
      </c>
      <c r="BE37" s="135">
        <f t="shared" ca="1" si="13"/>
        <v>49074.696000000004</v>
      </c>
      <c r="BF37" s="135"/>
      <c r="BG37" s="102"/>
    </row>
    <row r="38" spans="1:62" s="144" customFormat="1" ht="15.75" customHeight="1">
      <c r="A38" s="16"/>
      <c r="B38" s="187"/>
      <c r="C38" s="188"/>
      <c r="D38" s="188"/>
      <c r="E38" s="189"/>
      <c r="F38" s="187"/>
      <c r="G38" s="188"/>
      <c r="H38" s="188"/>
      <c r="I38" s="188"/>
      <c r="J38" s="188"/>
      <c r="K38" s="188"/>
      <c r="L38" s="188"/>
      <c r="M38" s="188"/>
      <c r="N38" s="188"/>
      <c r="O38" s="189"/>
      <c r="P38" s="187"/>
      <c r="Q38" s="188"/>
      <c r="R38" s="188"/>
      <c r="S38" s="188"/>
      <c r="T38" s="188"/>
      <c r="U38" s="188"/>
      <c r="V38" s="189"/>
      <c r="W38" s="184"/>
      <c r="X38" s="185"/>
      <c r="Y38" s="185"/>
      <c r="Z38" s="186"/>
      <c r="AA38" s="181" t="str">
        <f t="shared" si="2"/>
        <v/>
      </c>
      <c r="AB38" s="182"/>
      <c r="AC38" s="183"/>
      <c r="AD38" s="169"/>
      <c r="AE38" s="170"/>
      <c r="AF38" s="171"/>
      <c r="AG38" s="169"/>
      <c r="AH38" s="170"/>
      <c r="AI38" s="171"/>
      <c r="AJ38" s="169"/>
      <c r="AK38" s="170"/>
      <c r="AL38" s="171"/>
      <c r="AM38" s="178"/>
      <c r="AN38" s="179"/>
      <c r="AO38" s="180"/>
      <c r="AP38" s="164" t="str">
        <f t="shared" si="6"/>
        <v/>
      </c>
      <c r="AQ38" s="142" t="str">
        <f t="shared" si="1"/>
        <v/>
      </c>
      <c r="AR38" s="142"/>
      <c r="AT38" s="143">
        <f t="shared" si="7"/>
        <v>0</v>
      </c>
      <c r="AU38" s="102"/>
      <c r="AV38" s="131"/>
      <c r="AW38" s="102">
        <f t="shared" si="3"/>
        <v>0</v>
      </c>
      <c r="AX38" s="102">
        <f t="shared" si="8"/>
        <v>0</v>
      </c>
      <c r="AY38" s="102">
        <f t="shared" si="9"/>
        <v>0</v>
      </c>
      <c r="AZ38" s="102">
        <f t="shared" si="10"/>
        <v>0</v>
      </c>
      <c r="BA38" s="102">
        <f t="shared" si="4"/>
        <v>0</v>
      </c>
      <c r="BB38" s="102">
        <f t="shared" si="11"/>
        <v>0</v>
      </c>
      <c r="BC38" s="102">
        <f t="shared" si="12"/>
        <v>0.86</v>
      </c>
      <c r="BD38" s="102">
        <f t="shared" ca="1" si="5"/>
        <v>1</v>
      </c>
      <c r="BE38" s="135">
        <f t="shared" ca="1" si="13"/>
        <v>0</v>
      </c>
      <c r="BF38" s="135"/>
      <c r="BG38" s="102"/>
    </row>
    <row r="39" spans="1:62" s="144" customFormat="1" ht="15.75" customHeight="1">
      <c r="A39" s="16"/>
      <c r="B39" s="187"/>
      <c r="C39" s="188"/>
      <c r="D39" s="188"/>
      <c r="E39" s="189"/>
      <c r="F39" s="187"/>
      <c r="G39" s="188"/>
      <c r="H39" s="188"/>
      <c r="I39" s="188"/>
      <c r="J39" s="188"/>
      <c r="K39" s="188"/>
      <c r="L39" s="188"/>
      <c r="M39" s="188"/>
      <c r="N39" s="188"/>
      <c r="O39" s="189"/>
      <c r="P39" s="187"/>
      <c r="Q39" s="188"/>
      <c r="R39" s="188"/>
      <c r="S39" s="188"/>
      <c r="T39" s="188"/>
      <c r="U39" s="188"/>
      <c r="V39" s="189"/>
      <c r="W39" s="184"/>
      <c r="X39" s="185"/>
      <c r="Y39" s="185"/>
      <c r="Z39" s="186"/>
      <c r="AA39" s="181" t="str">
        <f t="shared" si="2"/>
        <v/>
      </c>
      <c r="AB39" s="182"/>
      <c r="AC39" s="183"/>
      <c r="AD39" s="169"/>
      <c r="AE39" s="170"/>
      <c r="AF39" s="171"/>
      <c r="AG39" s="169"/>
      <c r="AH39" s="170"/>
      <c r="AI39" s="171"/>
      <c r="AJ39" s="169"/>
      <c r="AK39" s="170"/>
      <c r="AL39" s="171"/>
      <c r="AM39" s="178"/>
      <c r="AN39" s="179"/>
      <c r="AO39" s="180"/>
      <c r="AP39" s="164" t="str">
        <f t="shared" si="6"/>
        <v/>
      </c>
      <c r="AQ39" s="142" t="str">
        <f t="shared" si="1"/>
        <v/>
      </c>
      <c r="AR39" s="142"/>
      <c r="AT39" s="143">
        <f t="shared" si="7"/>
        <v>0</v>
      </c>
      <c r="AU39" s="102"/>
      <c r="AV39" s="131"/>
      <c r="AW39" s="102">
        <f t="shared" si="3"/>
        <v>0</v>
      </c>
      <c r="AX39" s="102">
        <f t="shared" si="8"/>
        <v>0</v>
      </c>
      <c r="AY39" s="102">
        <f t="shared" si="9"/>
        <v>0</v>
      </c>
      <c r="AZ39" s="102">
        <f t="shared" si="10"/>
        <v>0</v>
      </c>
      <c r="BA39" s="102">
        <f t="shared" si="4"/>
        <v>0</v>
      </c>
      <c r="BB39" s="102">
        <f t="shared" si="11"/>
        <v>0</v>
      </c>
      <c r="BC39" s="102">
        <f t="shared" si="12"/>
        <v>0.86</v>
      </c>
      <c r="BD39" s="102">
        <f t="shared" ca="1" si="5"/>
        <v>1</v>
      </c>
      <c r="BE39" s="135">
        <f t="shared" ca="1" si="13"/>
        <v>0</v>
      </c>
      <c r="BF39" s="135"/>
      <c r="BG39" s="102"/>
    </row>
    <row r="40" spans="1:62" s="144" customFormat="1" ht="15.75" customHeight="1">
      <c r="A40" s="16"/>
      <c r="B40" s="187"/>
      <c r="C40" s="188"/>
      <c r="D40" s="188"/>
      <c r="E40" s="189"/>
      <c r="F40" s="187"/>
      <c r="G40" s="188"/>
      <c r="H40" s="188"/>
      <c r="I40" s="188"/>
      <c r="J40" s="188"/>
      <c r="K40" s="188"/>
      <c r="L40" s="188"/>
      <c r="M40" s="188"/>
      <c r="N40" s="188"/>
      <c r="O40" s="189"/>
      <c r="P40" s="187"/>
      <c r="Q40" s="188"/>
      <c r="R40" s="188"/>
      <c r="S40" s="188"/>
      <c r="T40" s="188"/>
      <c r="U40" s="188"/>
      <c r="V40" s="189"/>
      <c r="W40" s="184"/>
      <c r="X40" s="185"/>
      <c r="Y40" s="185"/>
      <c r="Z40" s="186"/>
      <c r="AA40" s="181" t="str">
        <f t="shared" si="2"/>
        <v/>
      </c>
      <c r="AB40" s="182"/>
      <c r="AC40" s="183"/>
      <c r="AD40" s="169"/>
      <c r="AE40" s="170"/>
      <c r="AF40" s="171"/>
      <c r="AG40" s="169"/>
      <c r="AH40" s="170"/>
      <c r="AI40" s="171"/>
      <c r="AJ40" s="169"/>
      <c r="AK40" s="170"/>
      <c r="AL40" s="171"/>
      <c r="AM40" s="178"/>
      <c r="AN40" s="179"/>
      <c r="AO40" s="180"/>
      <c r="AP40" s="164" t="str">
        <f t="shared" si="6"/>
        <v/>
      </c>
      <c r="AQ40" s="142" t="str">
        <f t="shared" si="1"/>
        <v/>
      </c>
      <c r="AR40" s="142"/>
      <c r="AT40" s="143">
        <f t="shared" si="7"/>
        <v>0</v>
      </c>
      <c r="AU40" s="102"/>
      <c r="AV40" s="131"/>
      <c r="AW40" s="102">
        <f t="shared" si="3"/>
        <v>0</v>
      </c>
      <c r="AX40" s="102">
        <f t="shared" si="8"/>
        <v>0</v>
      </c>
      <c r="AY40" s="102">
        <f t="shared" si="9"/>
        <v>0</v>
      </c>
      <c r="AZ40" s="102">
        <f t="shared" si="10"/>
        <v>0</v>
      </c>
      <c r="BA40" s="102">
        <f t="shared" si="4"/>
        <v>0</v>
      </c>
      <c r="BB40" s="102">
        <f t="shared" si="11"/>
        <v>0</v>
      </c>
      <c r="BC40" s="102">
        <f t="shared" si="12"/>
        <v>0.86</v>
      </c>
      <c r="BD40" s="102">
        <f t="shared" ca="1" si="5"/>
        <v>1</v>
      </c>
      <c r="BE40" s="135">
        <f t="shared" ca="1" si="13"/>
        <v>0</v>
      </c>
      <c r="BF40" s="135"/>
      <c r="BG40" s="102"/>
    </row>
    <row r="41" spans="1:62" s="144" customFormat="1" ht="15.75" customHeight="1">
      <c r="A41" s="16"/>
      <c r="B41" s="187"/>
      <c r="C41" s="188"/>
      <c r="D41" s="188"/>
      <c r="E41" s="189"/>
      <c r="F41" s="187"/>
      <c r="G41" s="188"/>
      <c r="H41" s="188"/>
      <c r="I41" s="188"/>
      <c r="J41" s="188"/>
      <c r="K41" s="188"/>
      <c r="L41" s="188"/>
      <c r="M41" s="188"/>
      <c r="N41" s="188"/>
      <c r="O41" s="189"/>
      <c r="P41" s="187"/>
      <c r="Q41" s="188"/>
      <c r="R41" s="188"/>
      <c r="S41" s="188"/>
      <c r="T41" s="188"/>
      <c r="U41" s="188"/>
      <c r="V41" s="189"/>
      <c r="W41" s="184"/>
      <c r="X41" s="185"/>
      <c r="Y41" s="185"/>
      <c r="Z41" s="186"/>
      <c r="AA41" s="181" t="str">
        <f t="shared" si="2"/>
        <v/>
      </c>
      <c r="AB41" s="182"/>
      <c r="AC41" s="183"/>
      <c r="AD41" s="169"/>
      <c r="AE41" s="170"/>
      <c r="AF41" s="171"/>
      <c r="AG41" s="169"/>
      <c r="AH41" s="170"/>
      <c r="AI41" s="171"/>
      <c r="AJ41" s="169"/>
      <c r="AK41" s="170"/>
      <c r="AL41" s="171"/>
      <c r="AM41" s="178"/>
      <c r="AN41" s="179"/>
      <c r="AO41" s="180"/>
      <c r="AP41" s="164" t="str">
        <f t="shared" si="6"/>
        <v/>
      </c>
      <c r="AQ41" s="142" t="str">
        <f t="shared" si="1"/>
        <v/>
      </c>
      <c r="AR41" s="142"/>
      <c r="AT41" s="143">
        <f t="shared" si="7"/>
        <v>0</v>
      </c>
      <c r="AU41" s="102"/>
      <c r="AV41" s="131"/>
      <c r="AW41" s="102">
        <f t="shared" si="3"/>
        <v>0</v>
      </c>
      <c r="AX41" s="102">
        <f t="shared" si="8"/>
        <v>0</v>
      </c>
      <c r="AY41" s="102">
        <f t="shared" si="9"/>
        <v>0</v>
      </c>
      <c r="AZ41" s="102">
        <f t="shared" si="10"/>
        <v>0</v>
      </c>
      <c r="BA41" s="102">
        <f t="shared" si="4"/>
        <v>0</v>
      </c>
      <c r="BB41" s="102">
        <f t="shared" si="11"/>
        <v>0</v>
      </c>
      <c r="BC41" s="102">
        <f t="shared" si="12"/>
        <v>0.86</v>
      </c>
      <c r="BD41" s="102">
        <f t="shared" ca="1" si="5"/>
        <v>1</v>
      </c>
      <c r="BE41" s="135">
        <f t="shared" ca="1" si="13"/>
        <v>0</v>
      </c>
      <c r="BF41" s="135"/>
      <c r="BG41" s="137"/>
      <c r="BH41" s="103"/>
      <c r="BI41" s="102"/>
      <c r="BJ41" s="102"/>
    </row>
    <row r="42" spans="1:62" s="102" customFormat="1" ht="14.25" customHeight="1">
      <c r="A42" s="16"/>
      <c r="B42" s="77" t="s">
        <v>38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175">
        <f ca="1">IF(AT43&lt;&gt;0,"Nem biztosítható!",SUM(AM34:AO41))</f>
        <v>16800</v>
      </c>
      <c r="AN42" s="176"/>
      <c r="AO42" s="177"/>
      <c r="AP42" s="85"/>
      <c r="AT42" s="143">
        <f t="shared" si="7"/>
        <v>0</v>
      </c>
      <c r="AV42" s="131"/>
      <c r="AW42" s="102">
        <f t="shared" si="3"/>
        <v>0</v>
      </c>
      <c r="AX42" s="102">
        <f t="shared" si="8"/>
        <v>0</v>
      </c>
      <c r="AY42" s="102">
        <f t="shared" si="9"/>
        <v>0</v>
      </c>
      <c r="AZ42" s="102">
        <f t="shared" si="10"/>
        <v>0</v>
      </c>
      <c r="BA42" s="102">
        <f t="shared" si="4"/>
        <v>0</v>
      </c>
      <c r="BB42" s="102">
        <f t="shared" si="11"/>
        <v>0</v>
      </c>
      <c r="BC42" s="102">
        <f t="shared" si="12"/>
        <v>0.86</v>
      </c>
      <c r="BD42" s="102">
        <f t="shared" ca="1" si="5"/>
        <v>1</v>
      </c>
      <c r="BE42" s="135">
        <f t="shared" ca="1" si="13"/>
        <v>0</v>
      </c>
      <c r="BF42" s="135"/>
    </row>
    <row r="43" spans="1:62" s="102" customFormat="1" ht="14.25" customHeight="1">
      <c r="A43" s="16"/>
      <c r="B43" s="12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41"/>
      <c r="P43" s="13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6"/>
      <c r="AN43" s="43"/>
      <c r="AO43" s="67"/>
      <c r="AP43" s="67"/>
      <c r="AS43" s="125"/>
      <c r="AT43" s="143">
        <f ca="1">SUM(AT35:AT42)</f>
        <v>0</v>
      </c>
      <c r="AV43" s="131"/>
      <c r="AW43" s="132"/>
      <c r="AX43" s="140"/>
      <c r="AY43" s="140"/>
      <c r="AZ43" s="140"/>
      <c r="BA43" s="141" t="s">
        <v>68</v>
      </c>
      <c r="BB43" s="143">
        <f>SUM(BB35:BB42)</f>
        <v>18480</v>
      </c>
      <c r="BC43" s="136"/>
      <c r="BD43" s="141" t="s">
        <v>102</v>
      </c>
      <c r="BE43" s="137">
        <f ca="1">SUM(BE35:BE42)</f>
        <v>132057.18984000001</v>
      </c>
      <c r="BF43" s="137"/>
    </row>
    <row r="44" spans="1:62" s="102" customFormat="1">
      <c r="A44" s="16"/>
      <c r="B44" s="12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41"/>
      <c r="P44" s="13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7"/>
      <c r="AP44" s="67"/>
      <c r="AS44" s="125"/>
      <c r="AT44" s="131"/>
      <c r="AV44" s="131"/>
      <c r="AW44" s="132"/>
      <c r="AX44" s="145"/>
      <c r="AY44" s="140"/>
      <c r="AZ44" s="146"/>
      <c r="BA44" s="140"/>
      <c r="BB44" s="135"/>
      <c r="BC44" s="140"/>
      <c r="BD44" s="141" t="s">
        <v>99</v>
      </c>
      <c r="BE44" s="137">
        <f ca="1">BE43*(AX16/365)</f>
        <v>-15956850.138913317</v>
      </c>
      <c r="BF44" s="137"/>
    </row>
    <row r="45" spans="1:62" s="102" customFormat="1" ht="15">
      <c r="A45" s="16"/>
      <c r="B45" s="12" t="s">
        <v>39</v>
      </c>
      <c r="C45" s="16"/>
      <c r="D45" s="16"/>
      <c r="E45" s="16"/>
      <c r="F45" s="16"/>
      <c r="G45" s="190" t="s">
        <v>56</v>
      </c>
      <c r="H45" s="190"/>
      <c r="I45" s="190"/>
      <c r="J45" s="190"/>
      <c r="K45" s="190"/>
      <c r="L45" s="190"/>
      <c r="M45" s="190"/>
      <c r="N45" s="190"/>
      <c r="O45" s="52"/>
      <c r="P45" s="52"/>
      <c r="Q45" s="52"/>
      <c r="R45" s="52"/>
      <c r="S45" s="12" t="s">
        <v>108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67"/>
      <c r="AE45" s="67"/>
      <c r="AF45" s="221" t="s">
        <v>6</v>
      </c>
      <c r="AG45" s="222"/>
      <c r="AH45" s="223"/>
      <c r="AI45" s="52"/>
      <c r="AJ45" s="52"/>
      <c r="AK45" s="65"/>
      <c r="AL45" s="65"/>
      <c r="AM45" s="66"/>
      <c r="AN45" s="43"/>
      <c r="AO45" s="67"/>
      <c r="AP45" s="67"/>
      <c r="AS45" s="125"/>
      <c r="AT45" s="121"/>
      <c r="AU45" s="121"/>
      <c r="AV45" s="121"/>
      <c r="AW45" s="125" t="s">
        <v>63</v>
      </c>
      <c r="AX45" s="147"/>
      <c r="BD45" s="136" t="s">
        <v>100</v>
      </c>
      <c r="BE45" s="135" t="e">
        <f>IF(G22=AS16,1,VLOOKUP(1,BD59:BG69,4,FALSE))</f>
        <v>#N/A</v>
      </c>
      <c r="BF45" s="135"/>
    </row>
    <row r="46" spans="1:62" s="102" customFormat="1" ht="13.5" customHeight="1">
      <c r="A46" s="16"/>
      <c r="B46" s="12"/>
      <c r="C46" s="16"/>
      <c r="D46" s="1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41"/>
      <c r="P46" s="13"/>
      <c r="Q46" s="5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42"/>
      <c r="AN46" s="42"/>
      <c r="AO46" s="67"/>
      <c r="AP46" s="67"/>
      <c r="AS46" s="125"/>
      <c r="AT46" s="148" t="s">
        <v>62</v>
      </c>
      <c r="AU46" s="131"/>
      <c r="AV46" s="131"/>
      <c r="AW46" s="125">
        <f ca="1">YEAR(TODAY())</f>
        <v>2021</v>
      </c>
      <c r="AX46" s="147"/>
      <c r="BD46" s="141" t="s">
        <v>98</v>
      </c>
      <c r="BE46" s="137" t="e">
        <f ca="1">IF(AX16&gt;365,BE44*BE45,BE43*BE45)</f>
        <v>#N/A</v>
      </c>
      <c r="BF46" s="137"/>
    </row>
    <row r="47" spans="1:62" s="102" customFormat="1" ht="14.25" customHeight="1">
      <c r="A47" s="16"/>
      <c r="B47" s="12" t="s">
        <v>40</v>
      </c>
      <c r="C47" s="16"/>
      <c r="D47" s="16"/>
      <c r="E47" s="229" t="e">
        <f ca="1">IF(OR(AF45="",AF47="",G27="",G28=""),"EU támogatás / Költségtérítés / díjfizetés üres!",ROUND(BE46,0))</f>
        <v>#N/A</v>
      </c>
      <c r="F47" s="230"/>
      <c r="G47" s="230"/>
      <c r="H47" s="230"/>
      <c r="I47" s="230"/>
      <c r="J47" s="230"/>
      <c r="K47" s="230"/>
      <c r="L47" s="230"/>
      <c r="M47" s="230"/>
      <c r="N47" s="230"/>
      <c r="O47" s="231"/>
      <c r="P47" s="54" t="s">
        <v>21</v>
      </c>
      <c r="Q47" s="18"/>
      <c r="R47" s="1"/>
      <c r="S47" s="12" t="s">
        <v>112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67"/>
      <c r="AE47" s="67"/>
      <c r="AF47" s="221" t="s">
        <v>6</v>
      </c>
      <c r="AG47" s="222"/>
      <c r="AH47" s="223"/>
      <c r="AI47" s="67"/>
      <c r="AJ47" s="1"/>
      <c r="AK47" s="1"/>
      <c r="AL47" s="1"/>
      <c r="AM47" s="42"/>
      <c r="AN47" s="42"/>
      <c r="AO47" s="67"/>
      <c r="AP47" s="67"/>
      <c r="AS47" s="125"/>
      <c r="AT47" s="149" t="s">
        <v>109</v>
      </c>
      <c r="AU47" s="121"/>
      <c r="AV47" s="121"/>
      <c r="AW47" s="125"/>
      <c r="AX47" s="147"/>
      <c r="AZ47" s="102" t="s">
        <v>69</v>
      </c>
      <c r="BA47" s="150" t="s">
        <v>58</v>
      </c>
    </row>
    <row r="48" spans="1:62">
      <c r="A48" s="16"/>
      <c r="B48" s="12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41"/>
      <c r="P48" s="13"/>
      <c r="Q48" s="5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42"/>
      <c r="AN48" s="42"/>
      <c r="AS48" s="125" t="s">
        <v>105</v>
      </c>
      <c r="AT48" s="121"/>
      <c r="AU48" s="121"/>
      <c r="AV48" s="121"/>
      <c r="AW48" s="125"/>
      <c r="AX48" s="147"/>
      <c r="AY48" s="102"/>
      <c r="AZ48" s="125"/>
      <c r="BA48" s="103" t="s">
        <v>70</v>
      </c>
      <c r="BB48" s="126" t="s">
        <v>71</v>
      </c>
      <c r="BC48" s="151"/>
      <c r="BD48" s="102"/>
      <c r="BE48" s="102"/>
      <c r="BF48" s="102"/>
      <c r="BG48" s="102"/>
    </row>
    <row r="49" spans="1:60" ht="8.25" customHeight="1">
      <c r="A49" s="16"/>
      <c r="B49" s="5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56"/>
      <c r="P49" s="56"/>
      <c r="Q49" s="56"/>
      <c r="R49" s="1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42"/>
      <c r="AO49" s="71"/>
      <c r="AP49" s="71"/>
      <c r="AQ49" s="125"/>
      <c r="AR49" s="125"/>
      <c r="AS49" s="125" t="s">
        <v>6</v>
      </c>
      <c r="AT49" s="125"/>
      <c r="AU49" s="121"/>
      <c r="AV49" s="152" t="s">
        <v>52</v>
      </c>
      <c r="AW49" s="125"/>
      <c r="AX49" s="147" t="s">
        <v>61</v>
      </c>
      <c r="AY49" s="102"/>
      <c r="AZ49" s="125">
        <f t="shared" ref="AZ49:AZ61" ca="1" si="14">IF(AND(BA49&lt;=$AM$42,$AM$42&lt;=BB49),2,0)</f>
        <v>2</v>
      </c>
      <c r="BA49" s="153">
        <v>1</v>
      </c>
      <c r="BB49" s="154">
        <v>50000</v>
      </c>
      <c r="BC49" s="155">
        <v>1</v>
      </c>
      <c r="BD49" s="102">
        <f t="shared" ref="BD49:BD58" si="15">IF(AND($AX$16&gt;=BE49,$AX$16&lt;=$BF$59),1,0)</f>
        <v>0</v>
      </c>
      <c r="BE49" s="103" t="s">
        <v>95</v>
      </c>
      <c r="BF49" s="103" t="s">
        <v>96</v>
      </c>
    </row>
    <row r="50" spans="1:60">
      <c r="A50" s="16"/>
      <c r="B50" s="224" t="s">
        <v>113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163"/>
      <c r="AQ50" s="125"/>
      <c r="AR50" s="125"/>
      <c r="AS50" s="102" t="s">
        <v>5</v>
      </c>
      <c r="AT50" s="121"/>
      <c r="AU50" s="121"/>
      <c r="AV50" s="121"/>
      <c r="AW50" s="125"/>
      <c r="AX50" s="147" t="s">
        <v>6</v>
      </c>
      <c r="AY50" s="102"/>
      <c r="AZ50" s="125">
        <f t="shared" ca="1" si="14"/>
        <v>0</v>
      </c>
      <c r="BA50" s="153">
        <v>50001</v>
      </c>
      <c r="BB50" s="154">
        <v>75000</v>
      </c>
      <c r="BC50" s="155">
        <v>0.98</v>
      </c>
      <c r="BD50" s="102">
        <f t="shared" si="15"/>
        <v>0</v>
      </c>
      <c r="BE50" s="156">
        <v>0</v>
      </c>
      <c r="BF50" s="156">
        <v>180</v>
      </c>
      <c r="BG50" s="156">
        <v>0.75</v>
      </c>
      <c r="BH50" s="156" t="s">
        <v>93</v>
      </c>
    </row>
    <row r="51" spans="1:60" ht="15.6" customHeight="1">
      <c r="A51" s="16"/>
      <c r="B51" s="227" t="s">
        <v>114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163"/>
      <c r="AQ51" s="125"/>
      <c r="AR51" s="125"/>
      <c r="AS51" s="102" t="s">
        <v>5</v>
      </c>
      <c r="AT51" s="121"/>
      <c r="AU51" s="121"/>
      <c r="AV51" s="121"/>
      <c r="AW51" s="125"/>
      <c r="AX51" s="147" t="s">
        <v>6</v>
      </c>
      <c r="AY51" s="102"/>
      <c r="AZ51" s="125">
        <f t="shared" ca="1" si="14"/>
        <v>0</v>
      </c>
      <c r="BA51" s="153">
        <v>50001</v>
      </c>
      <c r="BB51" s="154">
        <v>75000</v>
      </c>
      <c r="BC51" s="155">
        <v>0.98</v>
      </c>
      <c r="BD51" s="102">
        <f t="shared" si="15"/>
        <v>0</v>
      </c>
      <c r="BE51" s="156">
        <v>0</v>
      </c>
      <c r="BF51" s="156">
        <v>180</v>
      </c>
      <c r="BG51" s="156">
        <v>0.75</v>
      </c>
      <c r="BH51" s="156" t="s">
        <v>93</v>
      </c>
    </row>
    <row r="52" spans="1:60" ht="15.6" customHeight="1">
      <c r="A52" s="16"/>
      <c r="B52" s="227" t="s">
        <v>120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163"/>
      <c r="AQ52" s="125"/>
      <c r="AR52" s="125"/>
      <c r="AS52" s="102" t="s">
        <v>5</v>
      </c>
      <c r="AT52" s="121"/>
      <c r="AU52" s="121"/>
      <c r="AV52" s="121"/>
      <c r="AW52" s="125"/>
      <c r="AX52" s="147" t="s">
        <v>6</v>
      </c>
      <c r="AY52" s="102"/>
      <c r="AZ52" s="125">
        <f t="shared" ca="1" si="14"/>
        <v>0</v>
      </c>
      <c r="BA52" s="153">
        <v>50001</v>
      </c>
      <c r="BB52" s="154">
        <v>75000</v>
      </c>
      <c r="BC52" s="155">
        <v>0.98</v>
      </c>
      <c r="BD52" s="102">
        <f t="shared" si="15"/>
        <v>0</v>
      </c>
      <c r="BE52" s="156">
        <v>0</v>
      </c>
      <c r="BF52" s="156">
        <v>180</v>
      </c>
      <c r="BG52" s="156">
        <v>0.75</v>
      </c>
      <c r="BH52" s="156" t="s">
        <v>93</v>
      </c>
    </row>
    <row r="53" spans="1:60" ht="15.6" customHeight="1">
      <c r="A53" s="16"/>
      <c r="B53" s="227" t="s">
        <v>118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163"/>
      <c r="AQ53" s="125"/>
      <c r="AR53" s="125"/>
      <c r="AS53" s="102" t="s">
        <v>5</v>
      </c>
      <c r="AT53" s="121"/>
      <c r="AU53" s="121"/>
      <c r="AV53" s="121"/>
      <c r="AW53" s="125"/>
      <c r="AX53" s="147" t="s">
        <v>6</v>
      </c>
      <c r="AY53" s="102"/>
      <c r="AZ53" s="125">
        <f t="shared" ca="1" si="14"/>
        <v>0</v>
      </c>
      <c r="BA53" s="153">
        <v>50001</v>
      </c>
      <c r="BB53" s="154">
        <v>75000</v>
      </c>
      <c r="BC53" s="155">
        <v>0.98</v>
      </c>
      <c r="BD53" s="102">
        <f t="shared" si="15"/>
        <v>0</v>
      </c>
      <c r="BE53" s="156">
        <v>0</v>
      </c>
      <c r="BF53" s="156">
        <v>180</v>
      </c>
      <c r="BG53" s="156">
        <v>0.75</v>
      </c>
      <c r="BH53" s="156" t="s">
        <v>93</v>
      </c>
    </row>
    <row r="54" spans="1:60" ht="15.6" customHeight="1">
      <c r="A54" s="16"/>
      <c r="B54" s="227" t="s">
        <v>115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163"/>
      <c r="AQ54" s="125"/>
      <c r="AR54" s="125"/>
      <c r="AS54" s="102" t="s">
        <v>5</v>
      </c>
      <c r="AT54" s="121"/>
      <c r="AU54" s="121"/>
      <c r="AV54" s="121"/>
      <c r="AW54" s="125"/>
      <c r="AX54" s="147" t="s">
        <v>6</v>
      </c>
      <c r="AY54" s="102"/>
      <c r="AZ54" s="125">
        <f t="shared" ca="1" si="14"/>
        <v>0</v>
      </c>
      <c r="BA54" s="153">
        <v>50001</v>
      </c>
      <c r="BB54" s="154">
        <v>75000</v>
      </c>
      <c r="BC54" s="155">
        <v>0.98</v>
      </c>
      <c r="BD54" s="102">
        <f t="shared" si="15"/>
        <v>0</v>
      </c>
      <c r="BE54" s="156">
        <v>0</v>
      </c>
      <c r="BF54" s="156">
        <v>180</v>
      </c>
      <c r="BG54" s="156">
        <v>0.75</v>
      </c>
      <c r="BH54" s="156" t="s">
        <v>93</v>
      </c>
    </row>
    <row r="55" spans="1:60" ht="15.6" customHeight="1">
      <c r="A55" s="16"/>
      <c r="B55" s="227" t="s">
        <v>116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163"/>
      <c r="AQ55" s="125"/>
      <c r="AR55" s="125"/>
      <c r="AS55" s="102" t="s">
        <v>5</v>
      </c>
      <c r="AT55" s="121"/>
      <c r="AU55" s="121"/>
      <c r="AV55" s="121"/>
      <c r="AW55" s="125"/>
      <c r="AX55" s="147" t="s">
        <v>6</v>
      </c>
      <c r="AY55" s="102"/>
      <c r="AZ55" s="125">
        <f t="shared" ca="1" si="14"/>
        <v>0</v>
      </c>
      <c r="BA55" s="153">
        <v>50001</v>
      </c>
      <c r="BB55" s="154">
        <v>75000</v>
      </c>
      <c r="BC55" s="155">
        <v>0.98</v>
      </c>
      <c r="BD55" s="102">
        <f t="shared" si="15"/>
        <v>0</v>
      </c>
      <c r="BE55" s="156">
        <v>0</v>
      </c>
      <c r="BF55" s="156">
        <v>180</v>
      </c>
      <c r="BG55" s="156">
        <v>0.75</v>
      </c>
      <c r="BH55" s="156" t="s">
        <v>93</v>
      </c>
    </row>
    <row r="56" spans="1:60">
      <c r="A56" s="16"/>
      <c r="B56" s="225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163"/>
      <c r="AQ56" s="125"/>
      <c r="AR56" s="125"/>
      <c r="AS56" s="102" t="s">
        <v>5</v>
      </c>
      <c r="AT56" s="121"/>
      <c r="AU56" s="121"/>
      <c r="AV56" s="121"/>
      <c r="AW56" s="125"/>
      <c r="AX56" s="147" t="s">
        <v>6</v>
      </c>
      <c r="AY56" s="102"/>
      <c r="AZ56" s="125">
        <f t="shared" ca="1" si="14"/>
        <v>0</v>
      </c>
      <c r="BA56" s="153">
        <v>50001</v>
      </c>
      <c r="BB56" s="154">
        <v>75000</v>
      </c>
      <c r="BC56" s="155">
        <v>0.98</v>
      </c>
      <c r="BD56" s="102">
        <f t="shared" si="15"/>
        <v>0</v>
      </c>
      <c r="BE56" s="156">
        <v>0</v>
      </c>
      <c r="BF56" s="156">
        <v>180</v>
      </c>
      <c r="BG56" s="156">
        <v>0.75</v>
      </c>
      <c r="BH56" s="156" t="s">
        <v>93</v>
      </c>
    </row>
    <row r="57" spans="1:60" ht="8.4499999999999993" customHeight="1">
      <c r="A57" s="16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163"/>
      <c r="AQ57" s="125"/>
      <c r="AR57" s="125"/>
      <c r="AS57" s="102" t="s">
        <v>5</v>
      </c>
      <c r="AT57" s="121"/>
      <c r="AU57" s="121"/>
      <c r="AV57" s="121"/>
      <c r="AW57" s="125"/>
      <c r="AX57" s="147" t="s">
        <v>6</v>
      </c>
      <c r="AY57" s="102"/>
      <c r="AZ57" s="125">
        <f t="shared" ca="1" si="14"/>
        <v>0</v>
      </c>
      <c r="BA57" s="153">
        <v>50001</v>
      </c>
      <c r="BB57" s="154">
        <v>75000</v>
      </c>
      <c r="BC57" s="155">
        <v>0.98</v>
      </c>
      <c r="BD57" s="102">
        <f t="shared" si="15"/>
        <v>0</v>
      </c>
      <c r="BE57" s="156">
        <v>0</v>
      </c>
      <c r="BF57" s="156">
        <v>180</v>
      </c>
      <c r="BG57" s="156">
        <v>0.75</v>
      </c>
      <c r="BH57" s="156" t="s">
        <v>93</v>
      </c>
    </row>
    <row r="58" spans="1:60" ht="9" customHeight="1">
      <c r="A58" s="16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163"/>
      <c r="AQ58" s="125"/>
      <c r="AR58" s="125"/>
      <c r="AS58" s="102" t="s">
        <v>5</v>
      </c>
      <c r="AT58" s="121"/>
      <c r="AU58" s="121"/>
      <c r="AV58" s="121"/>
      <c r="AW58" s="125"/>
      <c r="AX58" s="147" t="s">
        <v>6</v>
      </c>
      <c r="AY58" s="102"/>
      <c r="AZ58" s="125">
        <f t="shared" ca="1" si="14"/>
        <v>0</v>
      </c>
      <c r="BA58" s="153">
        <v>50001</v>
      </c>
      <c r="BB58" s="154">
        <v>75000</v>
      </c>
      <c r="BC58" s="155">
        <v>0.98</v>
      </c>
      <c r="BD58" s="102">
        <f t="shared" si="15"/>
        <v>0</v>
      </c>
      <c r="BE58" s="156">
        <v>0</v>
      </c>
      <c r="BF58" s="156">
        <v>180</v>
      </c>
      <c r="BG58" s="156">
        <v>0.75</v>
      </c>
      <c r="BH58" s="156" t="s">
        <v>93</v>
      </c>
    </row>
    <row r="59" spans="1:60" ht="12" hidden="1" customHeight="1">
      <c r="A59" s="16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71"/>
      <c r="AQ59" s="125"/>
      <c r="AR59" s="125"/>
      <c r="AS59" s="125"/>
      <c r="AT59" s="157" t="s">
        <v>53</v>
      </c>
      <c r="AU59" s="125" t="s">
        <v>54</v>
      </c>
      <c r="AV59" s="155">
        <v>1</v>
      </c>
      <c r="AW59" s="125"/>
      <c r="AX59" s="147" t="s">
        <v>5</v>
      </c>
      <c r="AZ59" s="125">
        <f t="shared" ca="1" si="14"/>
        <v>0</v>
      </c>
      <c r="BA59" s="153">
        <v>75001</v>
      </c>
      <c r="BB59" s="154">
        <v>100000</v>
      </c>
      <c r="BC59" s="155">
        <v>0.96</v>
      </c>
      <c r="BD59" s="102">
        <f>IF(AND($AX$16&gt;=BE59,$AX$16&lt;=$BF$59),1,0)</f>
        <v>0</v>
      </c>
      <c r="BE59" s="156">
        <v>181</v>
      </c>
      <c r="BF59" s="156">
        <v>210</v>
      </c>
      <c r="BG59" s="156">
        <v>0.8</v>
      </c>
      <c r="BH59" s="156" t="s">
        <v>93</v>
      </c>
    </row>
    <row r="60" spans="1:60" ht="71.25" customHeight="1">
      <c r="A60" s="16"/>
      <c r="B60" s="219" t="s">
        <v>110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86"/>
      <c r="AQ60" s="158"/>
      <c r="AR60" s="158"/>
      <c r="AS60" s="125"/>
      <c r="AT60" s="121"/>
      <c r="AU60" s="125" t="s">
        <v>55</v>
      </c>
      <c r="AV60" s="155">
        <v>0.92</v>
      </c>
      <c r="AW60" s="125"/>
      <c r="AX60" s="147"/>
      <c r="AZ60" s="125">
        <f t="shared" ca="1" si="14"/>
        <v>0</v>
      </c>
      <c r="BA60" s="153">
        <v>100001</v>
      </c>
      <c r="BB60" s="154">
        <v>150000</v>
      </c>
      <c r="BC60" s="155">
        <v>0.92</v>
      </c>
      <c r="BD60" s="102">
        <f t="shared" ref="BD60:BD69" si="16">IF(AND($AX$16&gt;=BE60,$AX$16&lt;=BF60),1,0)</f>
        <v>0</v>
      </c>
      <c r="BE60" s="156">
        <v>211</v>
      </c>
      <c r="BF60" s="156">
        <v>240</v>
      </c>
      <c r="BG60" s="156">
        <v>0.85</v>
      </c>
      <c r="BH60" s="156" t="s">
        <v>93</v>
      </c>
    </row>
    <row r="61" spans="1:60" ht="18" customHeight="1">
      <c r="A61" s="16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73"/>
      <c r="AQ61" s="149"/>
      <c r="AR61" s="149"/>
      <c r="AT61" s="121"/>
      <c r="AU61" s="125" t="s">
        <v>56</v>
      </c>
      <c r="AV61" s="155">
        <v>0.86</v>
      </c>
      <c r="AW61" s="125"/>
      <c r="AX61" s="147"/>
      <c r="AZ61" s="125">
        <f t="shared" ca="1" si="14"/>
        <v>0</v>
      </c>
      <c r="BA61" s="153">
        <v>150001</v>
      </c>
      <c r="BB61" s="154">
        <v>2000000</v>
      </c>
      <c r="BC61" s="155">
        <v>0.9</v>
      </c>
      <c r="BD61" s="102">
        <f t="shared" si="16"/>
        <v>0</v>
      </c>
      <c r="BE61" s="156">
        <v>241</v>
      </c>
      <c r="BF61" s="156">
        <v>270</v>
      </c>
      <c r="BG61" s="156">
        <v>0.9</v>
      </c>
      <c r="BH61" s="156" t="s">
        <v>93</v>
      </c>
    </row>
    <row r="62" spans="1:60" ht="18" customHeight="1">
      <c r="A62" s="16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74"/>
      <c r="AQ62" s="159"/>
      <c r="AR62" s="159"/>
      <c r="AT62" s="121"/>
      <c r="AU62" s="121"/>
      <c r="AV62" s="155"/>
      <c r="AW62" s="125"/>
      <c r="AX62" s="147"/>
      <c r="BD62" s="102">
        <f t="shared" si="16"/>
        <v>0</v>
      </c>
      <c r="BE62" s="156">
        <v>271</v>
      </c>
      <c r="BF62" s="156">
        <v>300</v>
      </c>
      <c r="BG62" s="156">
        <v>0.95</v>
      </c>
      <c r="BH62" s="156" t="s">
        <v>93</v>
      </c>
    </row>
    <row r="63" spans="1:60" ht="121.15" customHeight="1">
      <c r="A63" s="16"/>
      <c r="B63" s="218" t="s">
        <v>119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73"/>
      <c r="AQ63" s="149"/>
      <c r="AR63" s="149"/>
      <c r="BD63" s="102">
        <f t="shared" si="16"/>
        <v>0</v>
      </c>
      <c r="BE63" s="156">
        <v>301</v>
      </c>
      <c r="BF63" s="156">
        <v>365</v>
      </c>
      <c r="BG63" s="156">
        <v>1</v>
      </c>
      <c r="BH63" s="156" t="s">
        <v>93</v>
      </c>
    </row>
    <row r="64" spans="1:60" ht="34.9" customHeight="1">
      <c r="A64" s="16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49"/>
      <c r="AR64" s="149"/>
      <c r="BD64" s="102"/>
      <c r="BE64" s="156"/>
      <c r="BF64" s="156"/>
      <c r="BG64" s="156"/>
      <c r="BH64" s="156"/>
    </row>
    <row r="65" spans="1:63" ht="36" customHeight="1">
      <c r="A65" s="16"/>
      <c r="B65" s="57"/>
      <c r="C65" s="57"/>
      <c r="D65" s="57"/>
      <c r="E65" s="57"/>
      <c r="F65" s="57"/>
      <c r="G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1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1"/>
      <c r="AH65" s="57"/>
      <c r="AI65" s="57"/>
      <c r="AJ65" s="57"/>
      <c r="AK65" s="57"/>
      <c r="AL65" s="57"/>
      <c r="AM65" s="57"/>
      <c r="AN65" s="57"/>
      <c r="AO65" s="72"/>
      <c r="BD65" s="102">
        <f t="shared" si="16"/>
        <v>0</v>
      </c>
      <c r="BE65" s="156">
        <v>366</v>
      </c>
      <c r="BF65" s="156">
        <v>731</v>
      </c>
      <c r="BG65" s="156">
        <v>1</v>
      </c>
      <c r="BH65" s="156" t="s">
        <v>94</v>
      </c>
      <c r="BJ65" s="160"/>
    </row>
    <row r="66" spans="1:63" ht="17.25" customHeight="1">
      <c r="A66" s="16"/>
      <c r="C66" s="80" t="s">
        <v>76</v>
      </c>
      <c r="K66" s="80" t="s">
        <v>77</v>
      </c>
      <c r="X66" s="80" t="s">
        <v>78</v>
      </c>
      <c r="AJ66" s="80" t="s">
        <v>75</v>
      </c>
      <c r="AM66" s="80"/>
      <c r="AN66" s="80"/>
      <c r="AO66" s="71"/>
      <c r="AP66" s="71"/>
      <c r="BD66" s="102">
        <f t="shared" si="16"/>
        <v>0</v>
      </c>
      <c r="BE66" s="156">
        <v>732</v>
      </c>
      <c r="BF66" s="156">
        <v>1095</v>
      </c>
      <c r="BG66" s="156">
        <v>0.99</v>
      </c>
      <c r="BH66" s="156" t="s">
        <v>94</v>
      </c>
      <c r="BJ66" s="160"/>
    </row>
    <row r="67" spans="1:63" ht="19.5" customHeight="1">
      <c r="A67" s="16"/>
      <c r="AM67" s="80"/>
      <c r="AO67" s="71"/>
      <c r="AP67" s="71"/>
      <c r="BD67" s="102">
        <f t="shared" si="16"/>
        <v>0</v>
      </c>
      <c r="BE67" s="156">
        <v>1096</v>
      </c>
      <c r="BF67" s="156">
        <v>1460</v>
      </c>
      <c r="BG67" s="156">
        <v>0.98</v>
      </c>
      <c r="BH67" s="156" t="s">
        <v>94</v>
      </c>
      <c r="BJ67" s="160"/>
    </row>
    <row r="68" spans="1:63" ht="18" customHeight="1">
      <c r="B68" s="82"/>
      <c r="C68" s="82"/>
      <c r="D68" s="82"/>
      <c r="E68" s="82"/>
      <c r="F68" s="82"/>
      <c r="G68" s="82"/>
      <c r="AM68" s="80"/>
      <c r="AO68" s="71"/>
      <c r="AP68" s="71"/>
      <c r="BD68" s="102">
        <f t="shared" si="16"/>
        <v>0</v>
      </c>
      <c r="BE68" s="156">
        <v>2190</v>
      </c>
      <c r="BF68" s="156">
        <v>2555</v>
      </c>
      <c r="BG68" s="156">
        <v>0.95</v>
      </c>
      <c r="BH68" s="156" t="s">
        <v>94</v>
      </c>
      <c r="BJ68" s="160"/>
      <c r="BK68" s="125"/>
    </row>
    <row r="69" spans="1:63" ht="84.75" customHeight="1">
      <c r="B69" s="218" t="s">
        <v>72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73"/>
      <c r="BD69" s="102">
        <f t="shared" si="16"/>
        <v>0</v>
      </c>
      <c r="BE69" s="125">
        <v>2556</v>
      </c>
      <c r="BF69" s="161">
        <v>999999</v>
      </c>
      <c r="BG69" s="161">
        <v>10000</v>
      </c>
      <c r="BH69" s="138"/>
      <c r="BJ69" s="125"/>
      <c r="BK69" s="125"/>
    </row>
    <row r="70" spans="1:63" ht="48" customHeight="1">
      <c r="B70" s="83"/>
      <c r="C70" s="83"/>
      <c r="D70" s="83"/>
      <c r="E70" s="83"/>
      <c r="F70" s="83"/>
      <c r="G70" s="82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BD70" s="161"/>
      <c r="BE70" s="125"/>
      <c r="BF70" s="161"/>
      <c r="BG70" s="161"/>
      <c r="BH70" s="138"/>
      <c r="BJ70" s="125"/>
      <c r="BK70" s="125"/>
    </row>
    <row r="71" spans="1:63">
      <c r="C71" s="80" t="s">
        <v>76</v>
      </c>
      <c r="K71" s="80" t="s">
        <v>77</v>
      </c>
      <c r="X71" s="80" t="s">
        <v>78</v>
      </c>
      <c r="AZ71" s="151"/>
      <c r="BA71" s="161"/>
      <c r="BB71" s="138"/>
      <c r="BC71" s="161"/>
      <c r="BD71" s="161"/>
      <c r="BE71" s="125"/>
      <c r="BF71" s="161"/>
      <c r="BG71" s="161"/>
      <c r="BH71" s="138"/>
      <c r="BJ71" s="125"/>
      <c r="BK71" s="125"/>
    </row>
    <row r="72" spans="1:63">
      <c r="AZ72" s="151"/>
      <c r="BA72" s="161"/>
      <c r="BB72" s="138"/>
      <c r="BC72" s="161"/>
      <c r="BD72" s="161"/>
      <c r="BE72" s="125"/>
      <c r="BF72" s="161"/>
      <c r="BG72" s="161"/>
      <c r="BH72" s="138"/>
      <c r="BJ72" s="125"/>
      <c r="BK72" s="125"/>
    </row>
    <row r="73" spans="1:63">
      <c r="AZ73" s="151"/>
      <c r="BA73" s="161"/>
      <c r="BB73" s="138"/>
      <c r="BC73" s="161"/>
      <c r="BD73" s="161"/>
      <c r="BE73" s="125"/>
      <c r="BF73" s="162"/>
      <c r="BG73" s="162"/>
      <c r="BH73" s="138"/>
      <c r="BJ73" s="125"/>
      <c r="BK73" s="125"/>
    </row>
    <row r="74" spans="1:63">
      <c r="AZ74" s="151"/>
      <c r="BA74" s="161"/>
      <c r="BB74" s="138"/>
      <c r="BC74" s="161"/>
      <c r="BD74" s="161"/>
      <c r="BE74" s="125"/>
      <c r="BF74" s="162"/>
      <c r="BG74" s="162"/>
      <c r="BH74" s="138"/>
      <c r="BJ74" s="125"/>
      <c r="BK74" s="125"/>
    </row>
    <row r="75" spans="1:63" hidden="1">
      <c r="AZ75" s="151"/>
      <c r="BA75" s="161"/>
      <c r="BB75" s="138"/>
      <c r="BC75" s="161"/>
      <c r="BD75" s="161"/>
      <c r="BE75" s="125"/>
      <c r="BF75" s="162"/>
      <c r="BG75" s="162"/>
      <c r="BH75" s="138"/>
      <c r="BJ75" s="125"/>
      <c r="BK75" s="125"/>
    </row>
    <row r="76" spans="1:63" hidden="1">
      <c r="AZ76" s="151"/>
      <c r="BA76" s="161"/>
      <c r="BB76" s="138"/>
      <c r="BC76" s="161"/>
      <c r="BD76" s="161"/>
      <c r="BE76" s="125"/>
      <c r="BF76" s="162"/>
      <c r="BG76" s="162"/>
      <c r="BJ76" s="125"/>
      <c r="BK76" s="125"/>
    </row>
    <row r="77" spans="1:63" hidden="1">
      <c r="AZ77" s="151"/>
      <c r="BA77" s="161"/>
      <c r="BB77" s="138"/>
      <c r="BC77" s="161"/>
      <c r="BD77" s="161"/>
      <c r="BE77" s="125"/>
      <c r="BF77" s="162"/>
      <c r="BG77" s="162"/>
      <c r="BJ77" s="125"/>
      <c r="BK77" s="125"/>
    </row>
    <row r="78" spans="1:63" hidden="1">
      <c r="AZ78" s="151"/>
      <c r="BA78" s="161"/>
      <c r="BB78" s="138"/>
      <c r="BC78" s="161"/>
      <c r="BD78" s="161"/>
      <c r="BE78" s="125"/>
      <c r="BF78" s="162"/>
      <c r="BG78" s="162"/>
      <c r="BJ78" s="125"/>
      <c r="BK78" s="125"/>
    </row>
    <row r="79" spans="1:63" hidden="1">
      <c r="BJ79" s="125"/>
      <c r="BK79" s="125"/>
    </row>
    <row r="80" spans="1:63" hidden="1">
      <c r="BJ80" s="125"/>
      <c r="BK80" s="125"/>
    </row>
    <row r="81" spans="62:63" hidden="1">
      <c r="BJ81" s="125"/>
      <c r="BK81" s="125"/>
    </row>
    <row r="82" spans="62:63" hidden="1">
      <c r="BJ82" s="162"/>
      <c r="BK82" s="125"/>
    </row>
    <row r="83" spans="62:63" hidden="1">
      <c r="BJ83" s="162"/>
      <c r="BK83" s="125"/>
    </row>
    <row r="84" spans="62:63" hidden="1">
      <c r="BJ84" s="162"/>
      <c r="BK84" s="125"/>
    </row>
    <row r="85" spans="62:63" hidden="1">
      <c r="BJ85" s="162"/>
      <c r="BK85" s="125"/>
    </row>
    <row r="86" spans="62:63" hidden="1">
      <c r="BJ86" s="162"/>
      <c r="BK86" s="125"/>
    </row>
    <row r="87" spans="62:63" hidden="1">
      <c r="BJ87" s="125"/>
      <c r="BK87" s="125"/>
    </row>
    <row r="88" spans="62:63" hidden="1">
      <c r="BJ88" s="125"/>
      <c r="BK88" s="125"/>
    </row>
    <row r="89" spans="62:63" hidden="1"/>
    <row r="90" spans="62:63" hidden="1"/>
    <row r="91" spans="62:63" hidden="1"/>
    <row r="92" spans="62:63" hidden="1"/>
    <row r="93" spans="62:63" hidden="1"/>
    <row r="94" spans="62:63" hidden="1"/>
    <row r="95" spans="62:63" hidden="1"/>
    <row r="96" spans="62:6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/>
    <row r="175"/>
    <row r="176"/>
    <row r="177"/>
  </sheetData>
  <sheetProtection algorithmName="SHA-512" hashValue="EOYFAMkiTCzfZBRUtyrtDqOEX0pUDMyCi5kfm6/py15JmRzoJUJ4UiuLs1MYSIE61jedsz0kk+c9DqidmLRvyQ==" saltValue="A0dcT+bwWYV78FzrUz/wDQ==" spinCount="100000" sheet="1" objects="1" scenarios="1"/>
  <dataConsolidate/>
  <mergeCells count="146">
    <mergeCell ref="B33:E33"/>
    <mergeCell ref="B34:E34"/>
    <mergeCell ref="B35:E35"/>
    <mergeCell ref="B36:E36"/>
    <mergeCell ref="B37:E37"/>
    <mergeCell ref="B38:E38"/>
    <mergeCell ref="AD35:AF35"/>
    <mergeCell ref="B39:E39"/>
    <mergeCell ref="W33:Z33"/>
    <mergeCell ref="AA33:AC33"/>
    <mergeCell ref="F33:O33"/>
    <mergeCell ref="P33:V33"/>
    <mergeCell ref="F34:O34"/>
    <mergeCell ref="P34:V34"/>
    <mergeCell ref="AA35:AC35"/>
    <mergeCell ref="AA36:AC36"/>
    <mergeCell ref="AA37:AC37"/>
    <mergeCell ref="AA38:AC38"/>
    <mergeCell ref="AA39:AC39"/>
    <mergeCell ref="AD33:AF33"/>
    <mergeCell ref="B69:AO69"/>
    <mergeCell ref="G45:N45"/>
    <mergeCell ref="B60:AO60"/>
    <mergeCell ref="B61:AO61"/>
    <mergeCell ref="B62:AO62"/>
    <mergeCell ref="B63:AO63"/>
    <mergeCell ref="AF45:AH45"/>
    <mergeCell ref="AF47:AH47"/>
    <mergeCell ref="B50:AO50"/>
    <mergeCell ref="B56:AO56"/>
    <mergeCell ref="B55:AO55"/>
    <mergeCell ref="B54:AO54"/>
    <mergeCell ref="B53:AO53"/>
    <mergeCell ref="B52:AO52"/>
    <mergeCell ref="B51:AO51"/>
    <mergeCell ref="E47:O47"/>
    <mergeCell ref="B57:AO59"/>
    <mergeCell ref="B13:F13"/>
    <mergeCell ref="G13:J13"/>
    <mergeCell ref="L13:AI13"/>
    <mergeCell ref="AJ13:AL13"/>
    <mergeCell ref="AJ19:AL19"/>
    <mergeCell ref="G20:AD20"/>
    <mergeCell ref="AF7:AL7"/>
    <mergeCell ref="X2:AB2"/>
    <mergeCell ref="S3:X3"/>
    <mergeCell ref="G5:H5"/>
    <mergeCell ref="M5:P5"/>
    <mergeCell ref="B10:F10"/>
    <mergeCell ref="G10:T10"/>
    <mergeCell ref="B18:F18"/>
    <mergeCell ref="B17:F17"/>
    <mergeCell ref="G17:AC17"/>
    <mergeCell ref="T28:AI28"/>
    <mergeCell ref="G28:N28"/>
    <mergeCell ref="G18:AC18"/>
    <mergeCell ref="AD18:AE18"/>
    <mergeCell ref="AF18:AL18"/>
    <mergeCell ref="A3:E3"/>
    <mergeCell ref="A2:E2"/>
    <mergeCell ref="F2:N2"/>
    <mergeCell ref="B7:F7"/>
    <mergeCell ref="G7:AC7"/>
    <mergeCell ref="AD7:AE7"/>
    <mergeCell ref="B8:F8"/>
    <mergeCell ref="L8:AI8"/>
    <mergeCell ref="G22:N22"/>
    <mergeCell ref="G19:J19"/>
    <mergeCell ref="L19:AI19"/>
    <mergeCell ref="G23:N23"/>
    <mergeCell ref="B19:F19"/>
    <mergeCell ref="B12:F12"/>
    <mergeCell ref="G12:AC12"/>
    <mergeCell ref="AD12:AE12"/>
    <mergeCell ref="AJ8:AL8"/>
    <mergeCell ref="G26:Z26"/>
    <mergeCell ref="G8:J8"/>
    <mergeCell ref="G27:N27"/>
    <mergeCell ref="G9:AD9"/>
    <mergeCell ref="G25:N25"/>
    <mergeCell ref="G14:AD14"/>
    <mergeCell ref="R25:AL25"/>
    <mergeCell ref="AF12:AL12"/>
    <mergeCell ref="AM40:AO40"/>
    <mergeCell ref="AM33:AO33"/>
    <mergeCell ref="AM34:AO34"/>
    <mergeCell ref="AM35:AO35"/>
    <mergeCell ref="AM36:AO36"/>
    <mergeCell ref="AM37:AO37"/>
    <mergeCell ref="AM38:AO38"/>
    <mergeCell ref="W36:Z36"/>
    <mergeCell ref="W37:Z37"/>
    <mergeCell ref="W38:Z38"/>
    <mergeCell ref="AM39:AO39"/>
    <mergeCell ref="W39:Z39"/>
    <mergeCell ref="F36:O36"/>
    <mergeCell ref="P36:V36"/>
    <mergeCell ref="F37:O37"/>
    <mergeCell ref="P37:V37"/>
    <mergeCell ref="W34:Z34"/>
    <mergeCell ref="AA34:AC34"/>
    <mergeCell ref="AA40:AC40"/>
    <mergeCell ref="W40:Z40"/>
    <mergeCell ref="W41:Z41"/>
    <mergeCell ref="AA41:AC41"/>
    <mergeCell ref="B41:E41"/>
    <mergeCell ref="F35:O35"/>
    <mergeCell ref="P35:V35"/>
    <mergeCell ref="F38:O38"/>
    <mergeCell ref="P38:V38"/>
    <mergeCell ref="F39:O39"/>
    <mergeCell ref="P39:V39"/>
    <mergeCell ref="F40:O40"/>
    <mergeCell ref="P40:V40"/>
    <mergeCell ref="F41:O41"/>
    <mergeCell ref="P41:V41"/>
    <mergeCell ref="W35:Z35"/>
    <mergeCell ref="B40:E40"/>
    <mergeCell ref="AD40:AF40"/>
    <mergeCell ref="AD41:AF41"/>
    <mergeCell ref="AM42:AO42"/>
    <mergeCell ref="AG35:AI35"/>
    <mergeCell ref="AG36:AI36"/>
    <mergeCell ref="AG37:AI37"/>
    <mergeCell ref="AG38:AI38"/>
    <mergeCell ref="AG39:AI39"/>
    <mergeCell ref="AG40:AI40"/>
    <mergeCell ref="AG41:AI41"/>
    <mergeCell ref="AJ35:AL35"/>
    <mergeCell ref="AJ36:AL36"/>
    <mergeCell ref="AJ37:AL37"/>
    <mergeCell ref="AJ38:AL38"/>
    <mergeCell ref="AJ39:AL39"/>
    <mergeCell ref="AJ40:AL40"/>
    <mergeCell ref="AJ41:AL41"/>
    <mergeCell ref="AM41:AO41"/>
    <mergeCell ref="AA32:AO32"/>
    <mergeCell ref="AD34:AF34"/>
    <mergeCell ref="AG34:AI34"/>
    <mergeCell ref="AJ34:AL34"/>
    <mergeCell ref="AD36:AF36"/>
    <mergeCell ref="AD37:AF37"/>
    <mergeCell ref="AD38:AF38"/>
    <mergeCell ref="AD39:AF39"/>
    <mergeCell ref="AJ33:AL33"/>
    <mergeCell ref="AG33:AI33"/>
  </mergeCells>
  <conditionalFormatting sqref="R25:AL26">
    <cfRule type="cellIs" dxfId="5" priority="58" stopIfTrue="1" operator="notEqual">
      <formula>""""""</formula>
    </cfRule>
  </conditionalFormatting>
  <conditionalFormatting sqref="G5 M5:N5">
    <cfRule type="cellIs" dxfId="4" priority="57" stopIfTrue="1" operator="equal">
      <formula>"HIBA!"</formula>
    </cfRule>
  </conditionalFormatting>
  <conditionalFormatting sqref="G25:N25">
    <cfRule type="expression" dxfId="3" priority="51" stopIfTrue="1">
      <formula>$B$25&lt;&gt;""</formula>
    </cfRule>
  </conditionalFormatting>
  <conditionalFormatting sqref="P27">
    <cfRule type="expression" dxfId="2" priority="50" stopIfTrue="1">
      <formula>$P$27&lt;&gt;""</formula>
    </cfRule>
  </conditionalFormatting>
  <conditionalFormatting sqref="P47">
    <cfRule type="expression" dxfId="1" priority="90" stopIfTrue="1">
      <formula>#REF!=#REF!</formula>
    </cfRule>
  </conditionalFormatting>
  <conditionalFormatting sqref="T28:AI28">
    <cfRule type="expression" dxfId="0" priority="1" stopIfTrue="1">
      <formula>$G$28="lehívás"</formula>
    </cfRule>
  </conditionalFormatting>
  <dataValidations count="13">
    <dataValidation type="date" allowBlank="1" showInputMessage="1" showErrorMessage="1" errorTitle="Hiba" error="A kockázatviselés kezdetének éééé.hh.nn formátumúnak kell lennie, nem lehet korábbi, mint a kockázatviselés kezdete és 2016.04.30-nál korábbinak kell lennie!" sqref="G25:N25" xr:uid="{00000000-0002-0000-0000-000000000000}">
      <formula1>G23</formula1>
      <formula2>46022</formula2>
    </dataValidation>
    <dataValidation type="list" allowBlank="1" showInputMessage="1" showErrorMessage="1" sqref="G45:N45" xr:uid="{00000000-0002-0000-0000-000001000000}">
      <formula1>$AU$59:$AU$61</formula1>
    </dataValidation>
    <dataValidation type="date" allowBlank="1" showInputMessage="1" showErrorMessage="1" errorTitle="Hiba" error="A kockázatviselés kezdetének éééé.hh.nn formátumúnak kell lennie és 2014.03.27 előtti nem lehet!" sqref="G24:N24" xr:uid="{00000000-0002-0000-0000-000002000000}">
      <formula1>42217</formula1>
      <formula2>46022</formula2>
    </dataValidation>
    <dataValidation type="list" showInputMessage="1" showErrorMessage="1" sqref="G22:N22" xr:uid="{00000000-0002-0000-0000-000003000000}">
      <formula1>$AS$16:$AS$17</formula1>
    </dataValidation>
    <dataValidation type="list" showInputMessage="1" showErrorMessage="1" errorTitle="Hiba!" error="Határozatlan szerződés esetén csak évi, határozottnál csak egyszeri díjfizetés választható!" sqref="G28:N28" xr:uid="{00000000-0002-0000-0000-000004000000}">
      <formula1>$AU$21:$AU$22</formula1>
    </dataValidation>
    <dataValidation type="list" allowBlank="1" showInputMessage="1" showErrorMessage="1" sqref="B34:B41" xr:uid="{00000000-0002-0000-0000-000005000000}">
      <formula1>$AV$28:$AV$32</formula1>
    </dataValidation>
    <dataValidation type="list" allowBlank="1" showInputMessage="1" showErrorMessage="1" sqref="G10" xr:uid="{00000000-0002-0000-0000-000006000000}">
      <formula1>$AS$10:$AS$13</formula1>
    </dataValidation>
    <dataValidation type="date" allowBlank="1" showInputMessage="1" showErrorMessage="1" errorTitle="Hiba" error="A kockázatviselés kezdetének éééé.hh.nn formátumúnak kell lennie, nem lehet korábbi mint a holnapi nap, valamint 2021.06.30 utáni sem lehet!_x000a_" sqref="G23:N23" xr:uid="{00000000-0002-0000-0000-000007000000}">
      <formula1>TODAY()+1</formula1>
      <formula2>44377</formula2>
    </dataValidation>
    <dataValidation type="list" allowBlank="1" showInputMessage="1" showErrorMessage="1" sqref="AF45:AH45" xr:uid="{00000000-0002-0000-0000-000008000000}">
      <formula1>$AS$49:$AS$58</formula1>
    </dataValidation>
    <dataValidation type="list" showInputMessage="1" showErrorMessage="1" sqref="AF47:AH47" xr:uid="{00000000-0002-0000-0000-000009000000}">
      <formula1>$AS$49:$AS$58</formula1>
    </dataValidation>
    <dataValidation type="list" showInputMessage="1" showErrorMessage="1" errorTitle="Hiba!" error="Határozatlan szerződés esetén csak évi, határozottnál csak egyszeri díjfizetés választható!" sqref="G27:N27" xr:uid="{00000000-0002-0000-0000-00000A000000}">
      <formula1>$AS$21:$AS$24</formula1>
    </dataValidation>
    <dataValidation type="whole" allowBlank="1" showInputMessage="1" showErrorMessage="1" error="A maximális biztosítási összeg 80.000 ezer Ft gépenként." promptTitle="Max biztosítási összeg" prompt="80.000 ezer Ft gépenként" sqref="AM34:AO41" xr:uid="{00000000-0002-0000-0000-00000B000000}">
      <formula1>0</formula1>
      <formula2>80000</formula2>
    </dataValidation>
    <dataValidation type="list" allowBlank="1" showInputMessage="1" showErrorMessage="1" sqref="AD34:AL41" xr:uid="{00000000-0002-0000-0000-00000C000000}">
      <formula1>$AX$58:$AX$59</formula1>
    </dataValidation>
  </dataValidations>
  <hyperlinks>
    <hyperlink ref="B51:AO51" r:id="rId1" display="Általános biztosítási feltételek és ügyfél-tájékoztató - Vagyonbiztosítás (AHE-43500/3)" xr:uid="{00000000-0004-0000-0000-000000000000}"/>
    <hyperlink ref="B53:AO53" r:id="rId2" display="Gépek és berendezések összevont vagyonbiztosítása (GÖB) - Különös biztosítási feltételek, záradékok és ügyféltájékoztató (AHE-13901)" xr:uid="{00000000-0004-0000-0000-000001000000}"/>
    <hyperlink ref="B54:AO54" r:id="rId3" display="FBV Záradék: Fertőző betegség kizárás vagyon (AHE-43506/V)" xr:uid="{00000000-0004-0000-0000-000002000000}"/>
    <hyperlink ref="B55:AO55" r:id="rId4" display="IPID (Termékismertető) - Gépek és berendezések összevont vagyonbiztosítása GÖB (AHE-41415)" xr:uid="{00000000-0004-0000-0000-000003000000}"/>
    <hyperlink ref="B52:AO52" r:id="rId5" display="Ügyféltájékoztató és szerződési feltételek kiegészítése (AHE-12600/12)" xr:uid="{CC8B6D9E-DFA8-41FF-9AA8-FDEAA01133A8}"/>
  </hyperlinks>
  <pageMargins left="0.31496062992125984" right="0.31496062992125984" top="0.39370078740157483" bottom="0.55118110236220474" header="0.74803149606299213" footer="0.31496062992125984"/>
  <pageSetup paperSize="9" scale="48" orientation="portrait" r:id="rId6"/>
  <headerFooter>
    <oddHeader>&amp;C&amp;"Calibri"&amp;10&amp;K000000Confidential&amp;1#</oddHeader>
    <oddFooter>&amp;C&amp;"Arial,Normál"&amp;8AHE-12885/5&amp;R&amp;"Arial,Normál"&amp;8&amp;P. oldal</oddFooter>
  </headerFooter>
  <rowBreaks count="1" manualBreakCount="1">
    <brk id="60" max="41" man="1"/>
  </rowBreaks>
  <colBreaks count="1" manualBreakCount="1">
    <brk id="42" max="66" man="1"/>
  </colBreaks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Kalkuláció</vt:lpstr>
      <vt:lpstr>Kalkuláció!Nyomtatási_terület</vt:lpstr>
    </vt:vector>
  </TitlesOfParts>
  <Company>Allianz Hungaria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sj49619</dc:creator>
  <cp:lastModifiedBy>Balajti, Szilvia (Allianz Hungaria Rt)</cp:lastModifiedBy>
  <cp:lastPrinted>2020-02-13T12:34:03Z</cp:lastPrinted>
  <dcterms:created xsi:type="dcterms:W3CDTF">2014-04-04T07:01:23Z</dcterms:created>
  <dcterms:modified xsi:type="dcterms:W3CDTF">2021-05-18T07:20:12Z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1cf2588e-f000-43f9-af86-11fa810e993f_Enabled">
    <vt:lpwstr>true</vt:lpwstr>
  </property>
  <property fmtid="{D5CDD505-2E9C-101B-9397-08002B2CF9AE}" pid="4" name="MSIP_Label_1cf2588e-f000-43f9-af86-11fa810e993f_SetDate">
    <vt:lpwstr>2021-03-31T11:21:34Z</vt:lpwstr>
  </property>
  <property fmtid="{D5CDD505-2E9C-101B-9397-08002B2CF9AE}" pid="5" name="MSIP_Label_1cf2588e-f000-43f9-af86-11fa810e993f_Method">
    <vt:lpwstr>Privileged</vt:lpwstr>
  </property>
  <property fmtid="{D5CDD505-2E9C-101B-9397-08002B2CF9AE}" pid="6" name="MSIP_Label_1cf2588e-f000-43f9-af86-11fa810e993f_Name">
    <vt:lpwstr>1cf2588e-f000-43f9-af86-11fa810e993f</vt:lpwstr>
  </property>
  <property fmtid="{D5CDD505-2E9C-101B-9397-08002B2CF9AE}" pid="7" name="MSIP_Label_1cf2588e-f000-43f9-af86-11fa810e993f_SiteId">
    <vt:lpwstr>6e06e42d-6925-47c6-b9e7-9581c7ca302a</vt:lpwstr>
  </property>
  <property fmtid="{D5CDD505-2E9C-101B-9397-08002B2CF9AE}" pid="8" name="MSIP_Label_1cf2588e-f000-43f9-af86-11fa810e993f_ActionId">
    <vt:lpwstr>8563af4b-1717-44f2-8efb-b5d54e1f6707</vt:lpwstr>
  </property>
  <property fmtid="{D5CDD505-2E9C-101B-9397-08002B2CF9AE}" pid="9" name="MSIP_Label_1cf2588e-f000-43f9-af86-11fa810e993f_ContentBits">
    <vt:lpwstr>1</vt:lpwstr>
  </property>
  <property fmtid="{D5CDD505-2E9C-101B-9397-08002B2CF9AE}" pid="10" name="_AdHocReviewCycleID">
    <vt:i4>1891735972</vt:i4>
  </property>
  <property fmtid="{D5CDD505-2E9C-101B-9397-08002B2CF9AE}" pid="11" name="_EmailSubject">
    <vt:lpwstr>Allianz GÖB tarifáló, folyamat (gépek, berendezések összkockázatú vagyonbiztosítása)</vt:lpwstr>
  </property>
  <property fmtid="{D5CDD505-2E9C-101B-9397-08002B2CF9AE}" pid="12" name="_AuthorEmail">
    <vt:lpwstr>szilvia.balajti@allianz.hu</vt:lpwstr>
  </property>
  <property fmtid="{D5CDD505-2E9C-101B-9397-08002B2CF9AE}" pid="13" name="_AuthorEmailDisplayName">
    <vt:lpwstr>Balajti Szilvia</vt:lpwstr>
  </property>
</Properties>
</file>