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90" windowWidth="19320" windowHeight="10920" activeTab="0"/>
  </bookViews>
  <sheets>
    <sheet name="XX" sheetId="1" r:id="rId1"/>
    <sheet name="regi" sheetId="2" r:id="rId2"/>
    <sheet name="Adatkozlo" sheetId="3" r:id="rId3"/>
    <sheet name="Torzsadatok" sheetId="4" r:id="rId4"/>
    <sheet name="Temp" sheetId="5" r:id="rId5"/>
    <sheet name="Betolto_GG_131028" sheetId="6" r:id="rId6"/>
    <sheet name="Betolto_fej_GG_131028" sheetId="7" r:id="rId7"/>
  </sheets>
  <externalReferences>
    <externalReference r:id="rId10"/>
    <externalReference r:id="rId11"/>
    <externalReference r:id="rId12"/>
    <externalReference r:id="rId13"/>
  </externalReferences>
  <definedNames>
    <definedName name="_xlfn.BAHTTEXT" hidden="1">#NAME?</definedName>
    <definedName name="A" localSheetId="6">'[4]BEBE'!#REF!</definedName>
    <definedName name="A" localSheetId="5">'[4]BEBE'!#REF!</definedName>
    <definedName name="A">'[4]BEBE'!#REF!</definedName>
    <definedName name="A0">#REF!</definedName>
    <definedName name="adasvetel_ev">#REF!</definedName>
    <definedName name="adasvetel_ho">#REF!</definedName>
    <definedName name="adasvetel_nap">#REF!</definedName>
    <definedName name="DATABASE" localSheetId="6">'[3]ig'!#REF!</definedName>
    <definedName name="DATABASE" localSheetId="5">'[3]ig'!#REF!</definedName>
    <definedName name="DATABASE">'[3]ig'!#REF!</definedName>
    <definedName name="aktegyszeri">#REF!</definedName>
    <definedName name="aktevi">#REF!</definedName>
    <definedName name="aktho">#REF!</definedName>
    <definedName name="aktmegtak">#REF!</definedName>
    <definedName name="alapdij_ny">#REF!</definedName>
    <definedName name="alfa">#REF!</definedName>
    <definedName name="Áll">#REF!</definedName>
    <definedName name="alptart">#REF!</definedName>
    <definedName name="Axn">#REF!</definedName>
    <definedName name="Baleset">#REF!</definedName>
    <definedName name="balkgyf">#REF!</definedName>
    <definedName name="balkgyn">#REF!</definedName>
    <definedName name="balkmaxf">#REF!</definedName>
    <definedName name="balkmaxn">#REF!</definedName>
    <definedName name="balkntf">#REF!</definedName>
    <definedName name="balkntn">#REF!</definedName>
    <definedName name="baltapf">#REF!</definedName>
    <definedName name="baltapn">#REF!</definedName>
    <definedName name="baltmaxf">#REF!</definedName>
    <definedName name="baltmaxn">#REF!</definedName>
    <definedName name="bank">#REF!</definedName>
    <definedName name="becsulthozam">#REF!</definedName>
    <definedName name="bér">#REF!</definedName>
    <definedName name="bér1">#REF!</definedName>
    <definedName name="berlem_dijt">#REF!</definedName>
    <definedName name="betkmaxf">#REF!</definedName>
    <definedName name="betkmaxn">#REF!</definedName>
    <definedName name="betkntf">#REF!</definedName>
    <definedName name="betkntn">#REF!</definedName>
    <definedName name="bettapf">#REF!</definedName>
    <definedName name="bettapn">#REF!</definedName>
    <definedName name="bettmaxf">#REF!</definedName>
    <definedName name="bettmaxn">#REF!</definedName>
    <definedName name="Bizt.ossz">#REF!</definedName>
    <definedName name="biztosito_list">'Torzsadatok'!$F$185:$F$202</definedName>
    <definedName name="BM_dijszorzo">#REF!</definedName>
    <definedName name="BM_ell" localSheetId="6">#REF!</definedName>
    <definedName name="BM_ell" localSheetId="5">#REF!</definedName>
    <definedName name="BM_ell">#REF!</definedName>
    <definedName name="cashflow">#REF!</definedName>
    <definedName name="csDesignMode">1</definedName>
    <definedName name="deviza">#REF!</definedName>
    <definedName name="df">#REF!</definedName>
    <definedName name="Df_gyak">#REF!</definedName>
    <definedName name="Df_mod">#REF!</definedName>
    <definedName name="dfm">#REF!</definedName>
    <definedName name="Dx">#REF!</definedName>
    <definedName name="Egyszeri" localSheetId="6">'[2]ad1'!#REF!</definedName>
    <definedName name="Egyszeri" localSheetId="5">'[2]ad1'!#REF!</definedName>
    <definedName name="Egyszeri">'[2]ad1'!#REF!</definedName>
    <definedName name="Eletkor">#REF!</definedName>
    <definedName name="EP_dijmod">#REF!</definedName>
    <definedName name="EP_gktip">#REF!</definedName>
    <definedName name="EP_kar">#REF!</definedName>
    <definedName name="EP_kedv_es">#REF!</definedName>
    <definedName name="EP_kedv_n">#REF!</definedName>
    <definedName name="EP_kezd">#REF!</definedName>
    <definedName name="EP_kor">#REF!</definedName>
    <definedName name="EP_lakhely">#REF!</definedName>
    <definedName name="ép_ter">#REF!</definedName>
    <definedName name="Eves">#REF!</definedName>
    <definedName name="ExMorMáÉlNŐi" localSheetId="6">#REF!</definedName>
    <definedName name="ExMorMáÉlNŐi" localSheetId="5">#REF!</definedName>
    <definedName name="ExMorMáÉlNŐi">#REF!</definedName>
    <definedName name="ExmorMásÉlFFi" localSheetId="6">#REF!</definedName>
    <definedName name="ExmorMásÉlFFi" localSheetId="5">#REF!</definedName>
    <definedName name="ExmorMásÉlFFi">#REF!</definedName>
    <definedName name="extramindf">#REF!</definedName>
    <definedName name="extramindfn">#REF!</definedName>
    <definedName name="extramindn">#REF!</definedName>
    <definedName name="extramortf">#REF!</definedName>
    <definedName name="extramortf_EUR">#REF!</definedName>
    <definedName name="extramortf2">#REF!</definedName>
    <definedName name="extramortn">#REF!</definedName>
    <definedName name="extramortn_EUR">#REF!</definedName>
    <definedName name="extramortn2">#REF!</definedName>
    <definedName name="farányos">#REF!</definedName>
    <definedName name="Felelosseg">#REF!</definedName>
    <definedName name="Felelosseg_bizt_o">#REF!</definedName>
    <definedName name="Feleves">#REF!</definedName>
    <definedName name="ferf">#REF!</definedName>
    <definedName name="ferfext">#REF!</definedName>
    <definedName name="ffi">#REF!</definedName>
    <definedName name="ffi2">#REF!</definedName>
    <definedName name="ffibelso">#REF!</definedName>
    <definedName name="ffiext">#REF!</definedName>
    <definedName name="ffii">#REF!</definedName>
    <definedName name="ffii2">#REF!</definedName>
    <definedName name="Fiz_Bank">#REF!</definedName>
    <definedName name="Fiz_OTP">#REF!</definedName>
    <definedName name="g">#REF!</definedName>
    <definedName name="gamma">#REF!</definedName>
    <definedName name="gb100f">#REF!</definedName>
    <definedName name="GB100ffi">#REF!</definedName>
    <definedName name="gb100n">#REF!</definedName>
    <definedName name="GB100női">#REF!</definedName>
    <definedName name="gb101f">#REF!</definedName>
    <definedName name="GB101ffi">#REF!</definedName>
    <definedName name="gb101n">#REF!</definedName>
    <definedName name="GB101női">#REF!</definedName>
    <definedName name="GB105ffi">#REF!</definedName>
    <definedName name="GB105ffie">#REF!</definedName>
    <definedName name="GB105női">#REF!</definedName>
    <definedName name="GB105nőie">#REF!</definedName>
    <definedName name="GB106ffi">#REF!</definedName>
    <definedName name="GB106női">#REF!</definedName>
    <definedName name="gb118f">#REF!</definedName>
    <definedName name="gb118f2">#REF!</definedName>
    <definedName name="gb118indexf">#REF!</definedName>
    <definedName name="gb118indexn">#REF!</definedName>
    <definedName name="gb118indf2">#REF!</definedName>
    <definedName name="gb118indn2">#REF!</definedName>
    <definedName name="gb118n">#REF!</definedName>
    <definedName name="gb118n2">#REF!</definedName>
    <definedName name="gb11f">#REF!</definedName>
    <definedName name="gb169f">#REF!</definedName>
    <definedName name="gb169f_EUR">#REF!</definedName>
    <definedName name="gb169f2">#REF!</definedName>
    <definedName name="gb169f2_EUR">#REF!</definedName>
    <definedName name="gb169n">#REF!</definedName>
    <definedName name="gb169n_EUR">#REF!</definedName>
    <definedName name="gb169n2">#REF!</definedName>
    <definedName name="gb169n2_EUR">#REF!</definedName>
    <definedName name="gböéves">#REF!</definedName>
    <definedName name="gböhavi">#REF!</definedName>
    <definedName name="generáció">#REF!</definedName>
    <definedName name="Gép">#REF!</definedName>
    <definedName name="granff">#REF!</definedName>
    <definedName name="grannő">#REF!</definedName>
    <definedName name="grffi">#REF!</definedName>
    <definedName name="grnoi">#REF!</definedName>
    <definedName name="grnoiext">#REF!</definedName>
    <definedName name="grnői">#REF!</definedName>
    <definedName name="grtapdíj">#REF!</definedName>
    <definedName name="h">#REF!</definedName>
    <definedName name="Hajtoanyag">'Torzsadatok'!$A$79:$A$82</definedName>
    <definedName name="Havi">#REF!</definedName>
    <definedName name="HB_nem_HB">#REF!</definedName>
    <definedName name="hiteldij">#REF!</definedName>
    <definedName name="hozam">#REF!</definedName>
    <definedName name="HTML_CodePage" hidden="1">1250</definedName>
    <definedName name="HTML_Control" hidden="1">{"'F?ldszintes'!$B$2:$L$22"}</definedName>
    <definedName name="HTML_Description" hidden="1">""</definedName>
    <definedName name="HTML_Email" hidden="1">"takacs.robert@mail.datanet.hu"</definedName>
    <definedName name="HTML_Header" hidden="1">"Földszintes"</definedName>
    <definedName name="HTML_LastUpdate" hidden="1">"2000. 09. 05."</definedName>
    <definedName name="HTML_LineAfter" hidden="1">FALSE</definedName>
    <definedName name="HTML_LineBefore" hidden="1">FALSE</definedName>
    <definedName name="HTML_Name" hidden="1">"Takács Róbert"</definedName>
    <definedName name="HTML_OBDlg2" hidden="1">TRUE</definedName>
    <definedName name="HTML_OBDlg4" hidden="1">TRUE</definedName>
    <definedName name="HTML_OS" hidden="1">0</definedName>
    <definedName name="HTML_PathFile" hidden="1">"C:\ÉLI\HTML.htm"</definedName>
    <definedName name="HTML_Title" hidden="1">"ÉLI díjszámító 2000"</definedName>
    <definedName name="i">#REF!</definedName>
    <definedName name="IB.I">#REF!</definedName>
    <definedName name="Index">#REF!</definedName>
    <definedName name="indtart1">#REF!</definedName>
    <definedName name="indtart2">#REF!</definedName>
    <definedName name="inf">#REF!</definedName>
    <definedName name="infl">#REF!</definedName>
    <definedName name="Jarmu_Fajta">'Torzsadatok'!$A$64:$A$72</definedName>
    <definedName name="Jarmu_fajta1">#REF!</definedName>
    <definedName name="Jarmu_Fajta2">'Torzsadatok'!$A$64:$A$77</definedName>
    <definedName name="Jelen_ev">#REF!</definedName>
    <definedName name="jövkieg">#REF!</definedName>
    <definedName name="kedv" localSheetId="6">#REF!</definedName>
    <definedName name="kedv" localSheetId="5">#REF!</definedName>
    <definedName name="kedv">#REF!</definedName>
    <definedName name="kedvez">#REF!</definedName>
    <definedName name="kedvezmen">#REF!</definedName>
    <definedName name="Kép33">#REF!</definedName>
    <definedName name="kép4">#REF!</definedName>
    <definedName name="kép66">#REF!</definedName>
    <definedName name="kép69">#REF!</definedName>
    <definedName name="kerdíj">#REF!</definedName>
    <definedName name="kérdő" hidden="1">{"'F?ldszintes'!$B$2:$L$22"}</definedName>
    <definedName name="knt">#REF!</definedName>
    <definedName name="kockdíjévi">#REF!</definedName>
    <definedName name="kockdíjhavi">#REF!</definedName>
    <definedName name="komm">#REF!</definedName>
    <definedName name="kordij">#REF!</definedName>
    <definedName name="kordíj">#REF!</definedName>
    <definedName name="kordíjgran">#REF!</definedName>
    <definedName name="kordíjst">#REF!</definedName>
    <definedName name="kotes_ev">#REF!</definedName>
    <definedName name="kotes_ho">#REF!</definedName>
    <definedName name="kotes_nap">#REF!</definedName>
    <definedName name="lakatlansági_sz">#REF!</definedName>
    <definedName name="lakoep_dijt">#REF!</definedName>
    <definedName name="Lej_ev">#REF!</definedName>
    <definedName name="Lekérdezés2">#REF!</definedName>
    <definedName name="lfix">#REF!</definedName>
    <definedName name="ltp_kedv">#REF!</definedName>
    <definedName name="lx">#REF!</definedName>
    <definedName name="lx1989">#REF!</definedName>
    <definedName name="lx1992">#REF!</definedName>
    <definedName name="lxus">#REF!</definedName>
    <definedName name="m">#REF!</definedName>
    <definedName name="másélffi">#REF!</definedName>
    <definedName name="másélnői">#REF!</definedName>
    <definedName name="mdft">#REF!</definedName>
    <definedName name="mep_dijt">#REF!</definedName>
    <definedName name="mép_p">#REF!</definedName>
    <definedName name="mép_sz">#REF!</definedName>
    <definedName name="Minimal_dij">#REF!</definedName>
    <definedName name="mny">#REF!</definedName>
    <definedName name="mnyp">#REF!</definedName>
    <definedName name="mt">#REF!</definedName>
    <definedName name="mutdij">#REF!</definedName>
    <definedName name="Mzg_kieg">#REF!</definedName>
    <definedName name="nap_a_hoban">#REF!</definedName>
    <definedName name="Negyedeves">#REF!</definedName>
    <definedName name="nem">#REF!</definedName>
    <definedName name="noi">#REF!</definedName>
    <definedName name="noibelso">#REF!</definedName>
    <definedName name="noiext">#REF!</definedName>
    <definedName name="nő">#REF!</definedName>
    <definedName name="nő2">#REF!</definedName>
    <definedName name="női">#REF!</definedName>
    <definedName name="női2">#REF!</definedName>
    <definedName name="Nx">#REF!</definedName>
    <definedName name="_xlnm.Print_Area" localSheetId="2">'Adatkozlo'!$B$1:$BR$55</definedName>
    <definedName name="otp_kedv">#REF!</definedName>
    <definedName name="OTP_LTP">#REF!</definedName>
    <definedName name="ömeg">#REF!</definedName>
    <definedName name="önként">#REF!</definedName>
    <definedName name="önyp">#REF!</definedName>
    <definedName name="összes_dij">#REF!</definedName>
    <definedName name="perpetum">#REF!</definedName>
    <definedName name="pmép">#REF!</definedName>
    <definedName name="qx">#REF!</definedName>
    <definedName name="r">#REF!</definedName>
    <definedName name="rbi">#REF!</definedName>
    <definedName name="rbii">#REF!</definedName>
    <definedName name="rbiii">#REF!</definedName>
    <definedName name="rbiv">#REF!</definedName>
    <definedName name="rbv">#REF!</definedName>
    <definedName name="rbvi">#REF!</definedName>
    <definedName name="rbvii">#REF!</definedName>
    <definedName name="rend">#REF!</definedName>
    <definedName name="rendkbef">#REF!</definedName>
    <definedName name="szmép">#REF!</definedName>
    <definedName name="tagdij">#REF!</definedName>
    <definedName name="tapdij">#REF!</definedName>
    <definedName name="tápdij">#REF!</definedName>
    <definedName name="tápdíj">#REF!</definedName>
    <definedName name="tartalek">#REF!</definedName>
    <definedName name="Tartam">#REF!</definedName>
    <definedName name="TB">#REF!</definedName>
    <definedName name="Term">#REF!</definedName>
    <definedName name="test_kedv">#REF!</definedName>
    <definedName name="Testületi">#REF!</definedName>
    <definedName name="Üveg_B">#REF!</definedName>
    <definedName name="Üveg_S">#REF!</definedName>
    <definedName name="v">#REF!</definedName>
    <definedName name="valor">#REF!</definedName>
    <definedName name="villamcsap_d">#REF!</definedName>
    <definedName name="Viz_B">#REF!</definedName>
    <definedName name="Viz_S">#REF!</definedName>
  </definedNames>
  <calcPr fullCalcOnLoad="1"/>
</workbook>
</file>

<file path=xl/comments2.xml><?xml version="1.0" encoding="utf-8"?>
<comments xmlns="http://schemas.openxmlformats.org/spreadsheetml/2006/main">
  <authors>
    <author>108_Varga_J</author>
    <author>Varga József szervező Üzleti Rendszerek Osztály</author>
    <author>-</author>
    <author>q15m8miu</author>
  </authors>
  <commentList>
    <comment ref="B14" authorId="0">
      <text>
        <r>
          <rPr>
            <b/>
            <sz val="11"/>
            <rFont val="Tahoma"/>
            <family val="2"/>
          </rPr>
          <t>Jármű fajtája mind a CASCO, mind a KGFB esetén kitöltendő.</t>
        </r>
      </text>
    </comment>
    <comment ref="C14" authorId="0">
      <text>
        <r>
          <rPr>
            <b/>
            <sz val="11"/>
            <rFont val="Tahoma"/>
            <family val="2"/>
          </rPr>
          <t xml:space="preserve">A jármű újkori bruttó értéke ( Ft )
</t>
        </r>
        <r>
          <rPr>
            <sz val="11"/>
            <rFont val="Tahoma"/>
            <family val="2"/>
          </rPr>
          <t>CASCO esetén kitöltendő.</t>
        </r>
      </text>
    </comment>
    <comment ref="D14" authorId="1">
      <text>
        <r>
          <rPr>
            <sz val="9"/>
            <rFont val="Tahoma"/>
            <family val="2"/>
          </rPr>
          <t>Extra tartozékok értéke [FT]</t>
        </r>
        <r>
          <rPr>
            <b/>
            <sz val="9"/>
            <rFont val="Tahoma"/>
            <family val="2"/>
          </rPr>
          <t xml:space="preserve">
NEM KELL</t>
        </r>
      </text>
    </comment>
    <comment ref="E14" authorId="0">
      <text>
        <r>
          <rPr>
            <b/>
            <sz val="11"/>
            <rFont val="Tahoma"/>
            <family val="2"/>
          </rPr>
          <t xml:space="preserve">Hengerűrtartalom ( ccm )
</t>
        </r>
        <r>
          <rPr>
            <sz val="11"/>
            <rFont val="Tahoma"/>
            <family val="2"/>
          </rPr>
          <t>KGFB esetén kitöltendő.</t>
        </r>
      </text>
    </comment>
    <comment ref="F14" authorId="0">
      <text>
        <r>
          <rPr>
            <b/>
            <sz val="11"/>
            <rFont val="Tahoma"/>
            <family val="2"/>
          </rPr>
          <t xml:space="preserve">Teherbírás ( kg )
</t>
        </r>
        <r>
          <rPr>
            <sz val="11"/>
            <rFont val="Tahoma"/>
            <family val="2"/>
          </rPr>
          <t>Tehergépkocsik esetén kitöltendő</t>
        </r>
      </text>
    </comment>
    <comment ref="G14" authorId="0">
      <text>
        <r>
          <rPr>
            <b/>
            <sz val="11"/>
            <rFont val="Tahoma"/>
            <family val="2"/>
          </rPr>
          <t xml:space="preserve">Gyártmány
</t>
        </r>
        <r>
          <rPr>
            <sz val="11"/>
            <rFont val="Tahoma"/>
            <family val="2"/>
          </rPr>
          <t>CASCO esetén kitöltendő</t>
        </r>
      </text>
    </comment>
    <comment ref="H14" authorId="0">
      <text>
        <r>
          <rPr>
            <b/>
            <sz val="11"/>
            <rFont val="Tahoma"/>
            <family val="2"/>
          </rPr>
          <t xml:space="preserve">Modell
</t>
        </r>
        <r>
          <rPr>
            <sz val="11"/>
            <rFont val="Tahoma"/>
            <family val="2"/>
          </rPr>
          <t>CASCO esetén kitöltendő</t>
        </r>
      </text>
    </comment>
    <comment ref="I14" authorId="0">
      <text>
        <r>
          <rPr>
            <b/>
            <sz val="11"/>
            <rFont val="Tahoma"/>
            <family val="2"/>
          </rPr>
          <t xml:space="preserve">Típus
</t>
        </r>
        <r>
          <rPr>
            <sz val="11"/>
            <rFont val="Tahoma"/>
            <family val="2"/>
          </rPr>
          <t>Ajánlathoz szükséges adat</t>
        </r>
      </text>
    </comment>
    <comment ref="J14" authorId="0">
      <text>
        <r>
          <rPr>
            <b/>
            <sz val="11"/>
            <rFont val="Tahoma"/>
            <family val="2"/>
          </rPr>
          <t xml:space="preserve">Rendszám
</t>
        </r>
        <r>
          <rPr>
            <sz val="11"/>
            <rFont val="Tahoma"/>
            <family val="2"/>
          </rPr>
          <t>Ajánlathoz szükséges adat</t>
        </r>
      </text>
    </comment>
    <comment ref="K14" authorId="0">
      <text>
        <r>
          <rPr>
            <b/>
            <sz val="11"/>
            <rFont val="Tahoma"/>
            <family val="2"/>
          </rPr>
          <t xml:space="preserve">Típus
</t>
        </r>
        <r>
          <rPr>
            <sz val="11"/>
            <rFont val="Tahoma"/>
            <family val="2"/>
          </rPr>
          <t>Ajánlathoz szükséges adat</t>
        </r>
      </text>
    </comment>
    <comment ref="L14" authorId="0">
      <text>
        <r>
          <rPr>
            <b/>
            <sz val="11"/>
            <rFont val="Tahoma"/>
            <family val="2"/>
          </rPr>
          <t xml:space="preserve">Alvázszám
</t>
        </r>
        <r>
          <rPr>
            <sz val="11"/>
            <rFont val="Tahoma"/>
            <family val="2"/>
          </rPr>
          <t>Ajánlathoz szükséges adat</t>
        </r>
      </text>
    </comment>
    <comment ref="M14" authorId="0">
      <text>
        <r>
          <rPr>
            <b/>
            <sz val="11"/>
            <rFont val="Tahoma"/>
            <family val="2"/>
          </rPr>
          <t xml:space="preserve">Hajtóanyag ( üzemanyag )
</t>
        </r>
        <r>
          <rPr>
            <sz val="11"/>
            <rFont val="Tahoma"/>
            <family val="2"/>
          </rPr>
          <t>Ajánlathoz szükséges adat</t>
        </r>
      </text>
    </comment>
    <comment ref="N14" authorId="0">
      <text>
        <r>
          <rPr>
            <b/>
            <sz val="11"/>
            <rFont val="Tahoma"/>
            <family val="2"/>
          </rPr>
          <t xml:space="preserve">Teljesítmény ( kW )
</t>
        </r>
        <r>
          <rPr>
            <sz val="11"/>
            <rFont val="Tahoma"/>
            <family val="2"/>
          </rPr>
          <t>KGFB esetén kitöltendő</t>
        </r>
      </text>
    </comment>
    <comment ref="O14" authorId="2">
      <text>
        <r>
          <rPr>
            <b/>
            <sz val="10"/>
            <rFont val="Tahoma"/>
            <family val="2"/>
          </rPr>
          <t>Szállítható személyek száma ( fő )</t>
        </r>
        <r>
          <rPr>
            <sz val="10"/>
            <rFont val="Tahoma"/>
            <family val="2"/>
          </rPr>
          <t xml:space="preserve">
KGFB Busz tarifáláskor szükséges</t>
        </r>
      </text>
    </comment>
    <comment ref="P14" authorId="0">
      <text>
        <r>
          <rPr>
            <b/>
            <sz val="11"/>
            <rFont val="Tahoma"/>
            <family val="2"/>
          </rPr>
          <t xml:space="preserve">Gyártási év
</t>
        </r>
        <r>
          <rPr>
            <sz val="11"/>
            <rFont val="Tahoma"/>
            <family val="2"/>
          </rPr>
          <t>Ajánlathoz szükséges adat</t>
        </r>
      </text>
    </comment>
    <comment ref="Q14" authorId="0">
      <text>
        <r>
          <rPr>
            <b/>
            <sz val="11"/>
            <rFont val="Tahoma"/>
            <family val="2"/>
          </rPr>
          <t xml:space="preserve">Hitelező vagy Lízingbe adó
</t>
        </r>
        <r>
          <rPr>
            <sz val="11"/>
            <rFont val="Tahoma"/>
            <family val="2"/>
          </rPr>
          <t>Ajánlathoz szükséges adat</t>
        </r>
      </text>
    </comment>
    <comment ref="R14" authorId="0">
      <text>
        <r>
          <rPr>
            <b/>
            <sz val="11"/>
            <rFont val="Tahoma"/>
            <family val="2"/>
          </rPr>
          <t>Össztömeg ( kg )</t>
        </r>
      </text>
    </comment>
    <comment ref="S14" authorId="3">
      <text>
        <r>
          <rPr>
            <b/>
            <sz val="11"/>
            <rFont val="Tahoma"/>
            <family val="2"/>
          </rPr>
          <t>Csak akkor írjon értéket,
 ha valamelyik járműre kizárólag</t>
        </r>
        <r>
          <rPr>
            <sz val="11"/>
            <rFont val="Tahoma"/>
            <family val="2"/>
          </rPr>
          <t xml:space="preserve">
csak CASCO-t köt, akkor "</t>
        </r>
        <r>
          <rPr>
            <b/>
            <sz val="11"/>
            <rFont val="Tahoma"/>
            <family val="2"/>
          </rPr>
          <t>c</t>
        </r>
        <r>
          <rPr>
            <sz val="11"/>
            <rFont val="Tahoma"/>
            <family val="2"/>
          </rPr>
          <t>"
vagy
csak KGFB-t köt, akkor "</t>
        </r>
        <r>
          <rPr>
            <b/>
            <sz val="11"/>
            <rFont val="Tahoma"/>
            <family val="2"/>
          </rPr>
          <t>k</t>
        </r>
        <r>
          <rPr>
            <sz val="11"/>
            <rFont val="Tahoma"/>
            <family val="2"/>
          </rPr>
          <t xml:space="preserve">"
</t>
        </r>
        <r>
          <rPr>
            <b/>
            <sz val="11"/>
            <rFont val="Tahoma"/>
            <family val="2"/>
          </rPr>
          <t>Üres esetén mindkettő</t>
        </r>
      </text>
    </comment>
    <comment ref="T14" authorId="1">
      <text>
        <r>
          <rPr>
            <b/>
            <sz val="11"/>
            <rFont val="Tahoma"/>
            <family val="2"/>
          </rPr>
          <t xml:space="preserve">Előzmény szerződésszám
</t>
        </r>
        <r>
          <rPr>
            <sz val="11"/>
            <rFont val="Tahoma"/>
            <family val="2"/>
          </rPr>
          <t>Ajánlathoz szükséges adat</t>
        </r>
      </text>
    </comment>
    <comment ref="U14" authorId="1">
      <text>
        <r>
          <rPr>
            <b/>
            <sz val="11"/>
            <rFont val="Tahoma"/>
            <family val="2"/>
          </rPr>
          <t>Előző Biztosító neve</t>
        </r>
        <r>
          <rPr>
            <sz val="11"/>
            <rFont val="Tahoma"/>
            <family val="2"/>
          </rPr>
          <t xml:space="preserve">
Ajánlathoz szükséges adat</t>
        </r>
      </text>
    </comment>
    <comment ref="V14" authorId="1">
      <text>
        <r>
          <rPr>
            <b/>
            <sz val="11"/>
            <rFont val="Tahoma"/>
            <family val="2"/>
          </rPr>
          <t>BM fokozat</t>
        </r>
        <r>
          <rPr>
            <sz val="11"/>
            <rFont val="Tahoma"/>
            <family val="2"/>
          </rPr>
          <t xml:space="preserve">
Ajánlathoz szükséges adat</t>
        </r>
      </text>
    </comment>
  </commentList>
</comments>
</file>

<file path=xl/comments3.xml><?xml version="1.0" encoding="utf-8"?>
<comments xmlns="http://schemas.openxmlformats.org/spreadsheetml/2006/main">
  <authors>
    <author>-</author>
    <author>q15m8miu</author>
    <author>108_Varga_J</author>
    <author>Varga J?zsef</author>
    <author>Varga József szervező Üzleti Rendszerek Osztály</author>
  </authors>
  <commentList>
    <comment ref="AY42" authorId="0">
      <text>
        <r>
          <rPr>
            <b/>
            <sz val="10"/>
            <rFont val="Tahoma"/>
            <family val="2"/>
          </rPr>
          <t>Szállítható személyek száma ( fő )</t>
        </r>
        <r>
          <rPr>
            <sz val="10"/>
            <rFont val="Tahoma"/>
            <family val="2"/>
          </rPr>
          <t xml:space="preserve">
KGFB Busz tarifáláskor szükséges</t>
        </r>
      </text>
    </comment>
    <comment ref="BO42" authorId="1">
      <text>
        <r>
          <rPr>
            <b/>
            <sz val="11"/>
            <rFont val="Tahoma"/>
            <family val="2"/>
          </rPr>
          <t>A fehér kockába csak akkor írjon értéket,
 ha valamelyik járműre kizárólag</t>
        </r>
        <r>
          <rPr>
            <sz val="11"/>
            <rFont val="Tahoma"/>
            <family val="2"/>
          </rPr>
          <t xml:space="preserve">
csak CASCO-t köt, akkor "</t>
        </r>
        <r>
          <rPr>
            <b/>
            <sz val="11"/>
            <rFont val="Tahoma"/>
            <family val="2"/>
          </rPr>
          <t>c</t>
        </r>
        <r>
          <rPr>
            <sz val="11"/>
            <rFont val="Tahoma"/>
            <family val="2"/>
          </rPr>
          <t>"
vagy
csak KGFB-t köt, akkor "</t>
        </r>
        <r>
          <rPr>
            <b/>
            <sz val="11"/>
            <rFont val="Tahoma"/>
            <family val="2"/>
          </rPr>
          <t>k</t>
        </r>
        <r>
          <rPr>
            <sz val="11"/>
            <rFont val="Tahoma"/>
            <family val="2"/>
          </rPr>
          <t xml:space="preserve">"
</t>
        </r>
        <r>
          <rPr>
            <b/>
            <sz val="11"/>
            <rFont val="Tahoma"/>
            <family val="2"/>
          </rPr>
          <t>Üres esetén mindkettő</t>
        </r>
      </text>
    </comment>
    <comment ref="B42" authorId="2">
      <text>
        <r>
          <rPr>
            <b/>
            <sz val="10"/>
            <rFont val="Tahoma"/>
            <family val="2"/>
          </rPr>
          <t>A sorszám automatikusan képződik.
Csak a sorszámmal rendelkező sorok kerülnek rögzítésre.</t>
        </r>
      </text>
    </comment>
    <comment ref="AO16" authorId="2">
      <text>
        <r>
          <rPr>
            <b/>
            <sz val="11"/>
            <rFont val="Tahoma"/>
            <family val="2"/>
          </rPr>
          <t>Figyelem!
Ha nem rögzíti az adatokat, akkor a program egy következő megnyitáskor automatikusan egy üres adatközlőként nyílik meg.
Ezért mentés előtt kérem, rögzítse az adatokat, a későbbi felhasználásuk érdekében.
Rögzítés után, ha az adatokat módosítani szeretné,
akkor válassza az "adatok feloldása" gombot.</t>
        </r>
      </text>
    </comment>
    <comment ref="O42" authorId="2">
      <text>
        <r>
          <rPr>
            <b/>
            <sz val="11"/>
            <rFont val="Tahoma"/>
            <family val="2"/>
          </rPr>
          <t xml:space="preserve">Hengerűrtartalom ( ccm )
</t>
        </r>
        <r>
          <rPr>
            <sz val="11"/>
            <rFont val="Tahoma"/>
            <family val="2"/>
          </rPr>
          <t>KGFB esetén kitöltendő.</t>
        </r>
      </text>
    </comment>
    <comment ref="D42" authorId="2">
      <text>
        <r>
          <rPr>
            <b/>
            <sz val="11"/>
            <rFont val="Tahoma"/>
            <family val="2"/>
          </rPr>
          <t xml:space="preserve">Jármű fajtája mind a CASCO, mind a KGFB esetén kitöltendő.
</t>
        </r>
        <r>
          <rPr>
            <sz val="11"/>
            <rFont val="Tahoma"/>
            <family val="2"/>
          </rPr>
          <t>(válasszon a felsorolásból)</t>
        </r>
      </text>
    </comment>
    <comment ref="H42" authorId="2">
      <text>
        <r>
          <rPr>
            <b/>
            <sz val="11"/>
            <rFont val="Tahoma"/>
            <family val="2"/>
          </rPr>
          <t xml:space="preserve">A jármű újkori bruttó értéke ( Ft )
</t>
        </r>
        <r>
          <rPr>
            <sz val="11"/>
            <rFont val="Tahoma"/>
            <family val="2"/>
          </rPr>
          <t>CASCO esetén kitöltendő.</t>
        </r>
      </text>
    </comment>
    <comment ref="S42" authorId="2">
      <text>
        <r>
          <rPr>
            <b/>
            <sz val="11"/>
            <rFont val="Tahoma"/>
            <family val="2"/>
          </rPr>
          <t xml:space="preserve">Teherbírás ( kg )
</t>
        </r>
        <r>
          <rPr>
            <sz val="11"/>
            <rFont val="Tahoma"/>
            <family val="2"/>
          </rPr>
          <t>Tehergépkocsik esetén kitöltendő</t>
        </r>
      </text>
    </comment>
    <comment ref="V42" authorId="2">
      <text>
        <r>
          <rPr>
            <b/>
            <sz val="11"/>
            <rFont val="Tahoma"/>
            <family val="2"/>
          </rPr>
          <t xml:space="preserve">Gépjármű Gyártmány
</t>
        </r>
        <r>
          <rPr>
            <sz val="11"/>
            <rFont val="Tahoma"/>
            <family val="2"/>
          </rPr>
          <t>CASCO esetén kitöltendő</t>
        </r>
      </text>
    </comment>
    <comment ref="Z42" authorId="2">
      <text>
        <r>
          <rPr>
            <b/>
            <sz val="11"/>
            <rFont val="Tahoma"/>
            <family val="2"/>
          </rPr>
          <t xml:space="preserve">Gépjármű Modell
</t>
        </r>
        <r>
          <rPr>
            <sz val="11"/>
            <rFont val="Tahoma"/>
            <family val="2"/>
          </rPr>
          <t>CASCO esetén kitöltendő</t>
        </r>
      </text>
    </comment>
    <comment ref="AD42" authorId="2">
      <text>
        <r>
          <rPr>
            <b/>
            <sz val="11"/>
            <rFont val="Tahoma"/>
            <family val="2"/>
          </rPr>
          <t xml:space="preserve">Gépjármű Típus
</t>
        </r>
        <r>
          <rPr>
            <sz val="11"/>
            <rFont val="Tahoma"/>
            <family val="2"/>
          </rPr>
          <t>Ajánlathoz szükséges adat</t>
        </r>
      </text>
    </comment>
    <comment ref="AG42" authorId="2">
      <text>
        <r>
          <rPr>
            <b/>
            <sz val="11"/>
            <rFont val="Tahoma"/>
            <family val="2"/>
          </rPr>
          <t xml:space="preserve">Rendszám
</t>
        </r>
        <r>
          <rPr>
            <sz val="11"/>
            <rFont val="Tahoma"/>
            <family val="2"/>
          </rPr>
          <t>CASCO esetén kitöltendő</t>
        </r>
      </text>
    </comment>
    <comment ref="AJ42" authorId="2">
      <text>
        <r>
          <rPr>
            <b/>
            <sz val="11"/>
            <rFont val="Tahoma"/>
            <family val="2"/>
          </rPr>
          <t xml:space="preserve">Típus
</t>
        </r>
        <r>
          <rPr>
            <sz val="11"/>
            <rFont val="Tahoma"/>
            <family val="2"/>
          </rPr>
          <t>Ajánlathoz szükséges adat</t>
        </r>
      </text>
    </comment>
    <comment ref="AN42" authorId="2">
      <text>
        <r>
          <rPr>
            <b/>
            <sz val="11"/>
            <rFont val="Tahoma"/>
            <family val="2"/>
          </rPr>
          <t xml:space="preserve">Alvázszám
</t>
        </r>
        <r>
          <rPr>
            <sz val="11"/>
            <rFont val="Tahoma"/>
            <family val="2"/>
          </rPr>
          <t>Ajánlathoz szükséges adat</t>
        </r>
      </text>
    </comment>
    <comment ref="AS42" authorId="2">
      <text>
        <r>
          <rPr>
            <b/>
            <sz val="11"/>
            <rFont val="Tahoma"/>
            <family val="2"/>
          </rPr>
          <t xml:space="preserve">Hajtóanyag ( üzemanyag )
</t>
        </r>
        <r>
          <rPr>
            <sz val="11"/>
            <rFont val="Tahoma"/>
            <family val="2"/>
          </rPr>
          <t>Ajánlathoz szükséges adat</t>
        </r>
      </text>
    </comment>
    <comment ref="AV42" authorId="2">
      <text>
        <r>
          <rPr>
            <b/>
            <sz val="11"/>
            <rFont val="Tahoma"/>
            <family val="2"/>
          </rPr>
          <t xml:space="preserve">Teljesítmény ( kW )
</t>
        </r>
        <r>
          <rPr>
            <sz val="11"/>
            <rFont val="Tahoma"/>
            <family val="2"/>
          </rPr>
          <t>KGFB esetén kitöltendő</t>
        </r>
      </text>
    </comment>
    <comment ref="BD42" authorId="2">
      <text>
        <r>
          <rPr>
            <b/>
            <sz val="11"/>
            <rFont val="Tahoma"/>
            <family val="2"/>
          </rPr>
          <t xml:space="preserve">Gyártási év
</t>
        </r>
        <r>
          <rPr>
            <sz val="11"/>
            <rFont val="Tahoma"/>
            <family val="2"/>
          </rPr>
          <t>CASCO esetén kitöltendő</t>
        </r>
      </text>
    </comment>
    <comment ref="BG42" authorId="2">
      <text>
        <r>
          <rPr>
            <b/>
            <sz val="11"/>
            <rFont val="Tahoma"/>
            <family val="2"/>
          </rPr>
          <t xml:space="preserve">Hitelező vagy Lízingbe adó
</t>
        </r>
        <r>
          <rPr>
            <sz val="11"/>
            <rFont val="Tahoma"/>
            <family val="2"/>
          </rPr>
          <t>Ajánlathoz szükséges adat</t>
        </r>
      </text>
    </comment>
    <comment ref="BL42" authorId="2">
      <text>
        <r>
          <rPr>
            <b/>
            <sz val="11"/>
            <rFont val="Tahoma"/>
            <family val="2"/>
          </rPr>
          <t>Össztömeg ( kg )</t>
        </r>
      </text>
    </comment>
    <comment ref="AC32" authorId="3">
      <text>
        <r>
          <rPr>
            <b/>
            <u val="single"/>
            <sz val="11"/>
            <rFont val="Arial"/>
            <family val="2"/>
          </rPr>
          <t xml:space="preserve">
• Balesetbiztosítás:</t>
        </r>
        <r>
          <rPr>
            <sz val="11"/>
            <rFont val="Arial"/>
            <family val="2"/>
          </rPr>
          <t xml:space="preserve"> Személy és kis tehergépkocsik (3500 kg össztömegig) fedezetéül szolgáló haláleseti, illetve rokkantsági szolgáltatás. A biztosítási összeg több egységben is választható. A GB 395 Prémium Balesetbiztosítás kiegészítővel megegyező.
</t>
        </r>
        <r>
          <rPr>
            <b/>
            <u val="single"/>
            <sz val="11"/>
            <rFont val="Arial"/>
            <family val="2"/>
          </rPr>
          <t xml:space="preserve">• Poggyászbiztosítás: </t>
        </r>
        <r>
          <rPr>
            <sz val="11"/>
            <rFont val="Arial"/>
            <family val="2"/>
          </rPr>
          <t xml:space="preserve">Személy és kis tehergépkocsik (3500 kg össztömegig) fedezetéül szolgáló poggyászbiztosítás a járműben szállított, illetve tárolt használati tárgyakra. A szolgáltatási limit és a területi kiterjesztés belföldön kívülre választható. A GB 395 Prémium Poggyászbiztosítás kiegészítővel megegyező.
</t>
        </r>
      </text>
    </comment>
    <comment ref="BS42" authorId="4">
      <text>
        <r>
          <rPr>
            <b/>
            <sz val="11"/>
            <rFont val="Tahoma"/>
            <family val="2"/>
          </rPr>
          <t xml:space="preserve">Előzmény szerződésszám
</t>
        </r>
        <r>
          <rPr>
            <sz val="11"/>
            <rFont val="Tahoma"/>
            <family val="2"/>
          </rPr>
          <t>Ajánlathoz szükséges adat</t>
        </r>
      </text>
    </comment>
    <comment ref="BX42" authorId="4">
      <text>
        <r>
          <rPr>
            <b/>
            <sz val="11"/>
            <rFont val="Tahoma"/>
            <family val="2"/>
          </rPr>
          <t>Előző Biztosító</t>
        </r>
        <r>
          <rPr>
            <sz val="11"/>
            <rFont val="Tahoma"/>
            <family val="2"/>
          </rPr>
          <t xml:space="preserve">
Ajánlathoz szükséges adat
</t>
        </r>
        <r>
          <rPr>
            <u val="single"/>
            <sz val="11"/>
            <rFont val="Tahoma"/>
            <family val="2"/>
          </rPr>
          <t>Rövidítés           Biztosító neve</t>
        </r>
        <r>
          <rPr>
            <sz val="11"/>
            <rFont val="Tahoma"/>
            <family val="2"/>
          </rPr>
          <t xml:space="preserve">
Aegon       =      Aegon Magyaroszág Általános Biztosító Zrt. 
AIM           =      AIM Általános Biztosító Zrt.  
Allianz        =     Allianz Hungária Biztosító Zrt. 
Astra          =     Astra S.A. Biztosító Magyarországi Fióktelepe 
CIG             =     CIG Pannónia EMABIT Zrt. 
Generali-P   =     Generali-Providencia Zrt. 
Genertel      =     GENERTEL Biztosító Zrt. 
GGB            =     Groupama Garancia Biztosító Zrt. 
K&amp;H           =      K&amp;H Biztosító Zrt. 
KöBE          =      Közlekedési Biztosító Egyesület 
Külföldi       =      Külföldi Biztosító 
Posta         =      Magyar Posta Biztosító Zrt. 
MÁV          =      MÁV Általános Biztosító Egyesület 
MKB          =      MKB Általános BIztosító Zrt. 
Signal       =      Signal Biztosító Zrt. 
Union        =      Union Biztosító Zrt. 
Uniqua       =      Uniqua Biztosító Zrt. 
Wáberer     =      Wáberer Hungária Zrt.
</t>
        </r>
      </text>
    </comment>
    <comment ref="CA42" authorId="4">
      <text>
        <r>
          <rPr>
            <b/>
            <sz val="11"/>
            <rFont val="Tahoma"/>
            <family val="2"/>
          </rPr>
          <t>BM fokozat</t>
        </r>
        <r>
          <rPr>
            <sz val="11"/>
            <rFont val="Tahoma"/>
            <family val="2"/>
          </rPr>
          <t xml:space="preserve">
Ajánlathoz szükséges adat</t>
        </r>
      </text>
    </comment>
    <comment ref="AC28" authorId="4">
      <text>
        <r>
          <rPr>
            <b/>
            <sz val="11"/>
            <rFont val="Tahoma"/>
            <family val="2"/>
          </rPr>
          <t>Ha a flotta rendelkezik olyan szabályzattal vagy szerződéssel, amely alapján a jármű tényleges használója anyagi felelősséggel tartozik a járműben keletkezett sajáthibás károkért.</t>
        </r>
      </text>
    </comment>
    <comment ref="AC30" authorId="4">
      <text>
        <r>
          <rPr>
            <b/>
            <sz val="11"/>
            <rFont val="Tahoma"/>
            <family val="2"/>
          </rPr>
          <t>Ha a flottába tartozó járművek közül a szgk., tgk, vontató, és busz járműfajtába tartozó járművek legalább 80%-a GPS nyomkövetővel van felszerelve és a szerződő hozzájárul, hogy a biztosító kár esetén ellenőrizze az adatokat.</t>
        </r>
      </text>
    </comment>
    <comment ref="AC38" authorId="4">
      <text>
        <r>
          <rPr>
            <b/>
            <sz val="11"/>
            <rFont val="Tahoma"/>
            <family val="2"/>
          </rPr>
          <t>Ha a flottába tartozó járművek közül a szgk., tgk, vontató, és busz járműfajtába tartozó járművek legalább 80%-a GPS nyomkövetővel van felszerelve és a szerződő hozzájárul, hogy a biztosító kár esetén ellenőrizze az adatokat.</t>
        </r>
      </text>
    </comment>
    <comment ref="H22" authorId="4">
      <text>
        <r>
          <rPr>
            <b/>
            <sz val="9"/>
            <rFont val="Tahoma"/>
            <family val="2"/>
          </rPr>
          <t>IRÁNYÍTÓSZÁM</t>
        </r>
      </text>
    </comment>
    <comment ref="I22" authorId="4">
      <text>
        <r>
          <rPr>
            <b/>
            <sz val="9"/>
            <rFont val="Tahoma"/>
            <family val="2"/>
          </rPr>
          <t>TELEPÜLÉS NEVE</t>
        </r>
      </text>
    </comment>
    <comment ref="R22" authorId="4">
      <text>
        <r>
          <rPr>
            <b/>
            <sz val="9"/>
            <rFont val="Tahoma"/>
            <family val="2"/>
          </rPr>
          <t>KÖZTERÜLET, UTCA NEVE</t>
        </r>
      </text>
    </comment>
    <comment ref="V22" authorId="4">
      <text>
        <r>
          <rPr>
            <b/>
            <sz val="9"/>
            <rFont val="Tahoma"/>
            <family val="2"/>
          </rPr>
          <t>KÖZTERÜLET, UTCA TÍPUSA</t>
        </r>
      </text>
    </comment>
    <comment ref="X22" authorId="4">
      <text>
        <r>
          <rPr>
            <b/>
            <sz val="9"/>
            <rFont val="Tahoma"/>
            <family val="2"/>
          </rPr>
          <t>HÁZSZÁM</t>
        </r>
      </text>
    </comment>
    <comment ref="X24" authorId="4">
      <text>
        <r>
          <rPr>
            <b/>
            <sz val="9"/>
            <rFont val="Tahoma"/>
            <family val="2"/>
          </rPr>
          <t>HÁZSZÁM</t>
        </r>
      </text>
    </comment>
    <comment ref="V24" authorId="4">
      <text>
        <r>
          <rPr>
            <b/>
            <sz val="9"/>
            <rFont val="Tahoma"/>
            <family val="2"/>
          </rPr>
          <t>KÖZTERÜLET, UTCA TÍPUSA</t>
        </r>
      </text>
    </comment>
    <comment ref="R24" authorId="4">
      <text>
        <r>
          <rPr>
            <b/>
            <sz val="9"/>
            <rFont val="Tahoma"/>
            <family val="2"/>
          </rPr>
          <t>KÖZTERÜLET, UTCA NEVE</t>
        </r>
      </text>
    </comment>
    <comment ref="I24" authorId="4">
      <text>
        <r>
          <rPr>
            <b/>
            <sz val="9"/>
            <rFont val="Tahoma"/>
            <family val="2"/>
          </rPr>
          <t>TELEPÜLÉS NEVE</t>
        </r>
      </text>
    </comment>
    <comment ref="H24" authorId="4">
      <text>
        <r>
          <rPr>
            <b/>
            <sz val="9"/>
            <rFont val="Tahoma"/>
            <family val="2"/>
          </rPr>
          <t>IRÁNYÍTÓSZÁM</t>
        </r>
      </text>
    </comment>
    <comment ref="H32" authorId="4">
      <text>
        <r>
          <rPr>
            <b/>
            <sz val="9"/>
            <rFont val="Tahoma"/>
            <family val="2"/>
          </rPr>
          <t>TEÁOR
Csak a a Főtevékenység Teáor számát adja meg a flottához!
( csak egy számot adjon meg, akkor is ha a gazdálkodó több tevékenységet folytat )
A négy számjegyet pont nélkül adja meg. Pl.: 6201</t>
        </r>
      </text>
    </comment>
    <comment ref="T32" authorId="4">
      <text>
        <r>
          <rPr>
            <b/>
            <sz val="9"/>
            <rFont val="Tahoma"/>
            <family val="2"/>
          </rPr>
          <t>KKNYR ügyfélazonosító
KKNYR = Központi Kár Nyilvántartó Rendszer</t>
        </r>
        <r>
          <rPr>
            <sz val="9"/>
            <rFont val="Tahoma"/>
            <family val="2"/>
          </rPr>
          <t xml:space="preserve">
</t>
        </r>
      </text>
    </comment>
  </commentList>
</comments>
</file>

<file path=xl/comments4.xml><?xml version="1.0" encoding="utf-8"?>
<comments xmlns="http://schemas.openxmlformats.org/spreadsheetml/2006/main">
  <authors>
    <author>Varga József szervező Üzleti Rendszerek Osztály</author>
  </authors>
  <commentList>
    <comment ref="I73" authorId="0">
      <text>
        <r>
          <rPr>
            <b/>
            <sz val="9"/>
            <rFont val="Tahoma"/>
            <family val="2"/>
          </rPr>
          <t xml:space="preserve">• Asszisztencia: Személy és kis tehergépkocsik (3500 kg össztömegig) fedezetéül szolgáló segítségnyújtási szolgáltatás. A GB 395 Prémium Asszisztencia kiegészítő biztosítással megegyező.
</t>
        </r>
      </text>
    </comment>
  </commentList>
</comments>
</file>

<file path=xl/comments6.xml><?xml version="1.0" encoding="utf-8"?>
<comments xmlns="http://schemas.openxmlformats.org/spreadsheetml/2006/main">
  <authors>
    <author>Varga József szervező Üzleti Rendszerek Osztály</author>
    <author>-</author>
    <author>q15m8miu</author>
  </authors>
  <commentList>
    <comment ref="B1" authorId="0">
      <text>
        <r>
          <rPr>
            <b/>
            <sz val="9"/>
            <rFont val="Tahoma"/>
            <family val="2"/>
          </rPr>
          <t xml:space="preserve">szgk
tgk
vontató
vontatványok
busz
mg. vontató
lassú jármű
munkagép
motor
SM 2 kerék
</t>
        </r>
        <r>
          <rPr>
            <i/>
            <sz val="9"/>
            <rFont val="Tahoma"/>
            <family val="2"/>
          </rPr>
          <t>nincs: 'SM többkerekű'</t>
        </r>
        <r>
          <rPr>
            <b/>
            <sz val="9"/>
            <rFont val="Tahoma"/>
            <family val="2"/>
          </rPr>
          <t xml:space="preserve">
SM quad
SM frsz-os
trolibusz</t>
        </r>
      </text>
    </comment>
    <comment ref="O1" authorId="1">
      <text>
        <r>
          <rPr>
            <sz val="8"/>
            <rFont val="Tahoma"/>
            <family val="2"/>
          </rPr>
          <t>Baleset vagy poggyász esetén szükséges</t>
        </r>
      </text>
    </comment>
    <comment ref="S1" authorId="2">
      <text>
        <r>
          <rPr>
            <sz val="8"/>
            <rFont val="Tahoma"/>
            <family val="2"/>
          </rPr>
          <t>Ha csak CASCO akkor "c"
Ha csak KGFB akkor "k"
Üres esetén mindkettő</t>
        </r>
      </text>
    </comment>
    <comment ref="T1" authorId="0">
      <text>
        <r>
          <rPr>
            <b/>
            <sz val="9"/>
            <rFont val="Tahoma"/>
            <family val="2"/>
          </rPr>
          <t>Előzmény szerződésszám
szöveg</t>
        </r>
      </text>
    </comment>
    <comment ref="U1" authorId="0">
      <text>
        <r>
          <rPr>
            <b/>
            <sz val="9"/>
            <rFont val="Tahoma"/>
            <family val="2"/>
          </rPr>
          <t xml:space="preserve">Biztosító kód
</t>
        </r>
        <r>
          <rPr>
            <sz val="9"/>
            <rFont val="Tahoma"/>
            <family val="2"/>
          </rPr>
          <t>Kód        Név
  2           Aegon Magyaroszág Általános Biztosító Zrt.
21           AIM Általános Biztosító Zrt. 
  5           Allianz Hungária Biztosító Zrt.
22           Astra S.A. Biztosító Magyarországi Fióktelepe
23           CIG Pannónia EMABIT Zrt.
  1           Generali-Providencia Zrt.
18           GENERTEL Biztosító Zrt.
04           Groupama Garancia Biztosító Zrt.
  7           K&amp;H Biztosító Zrt.
  8           Közlekedési Biztosító Egyesület
90           Külföldi Biztosító
14           Magyar Posta Biztosító Zrt.
13           MÁV Általános Biztosító Egyesület
19           MKB Általános BIztosító Zrt.
17           Signal Biztosító Zrt.
12           Union Biztosító Zrt.
  3           Uniqua Biztosító Zrt.
20           Wáberer Hungária Zrt.</t>
        </r>
      </text>
    </comment>
    <comment ref="V1" authorId="2">
      <text>
        <r>
          <rPr>
            <b/>
            <sz val="8"/>
            <rFont val="Tahoma"/>
            <family val="2"/>
          </rPr>
          <t>BM fokozat
szöveg</t>
        </r>
      </text>
    </comment>
    <comment ref="W1" authorId="0">
      <text>
        <r>
          <rPr>
            <b/>
            <sz val="9"/>
            <rFont val="Tahoma"/>
            <family val="0"/>
          </rPr>
          <t xml:space="preserve">Jármű fajta lista  
</t>
        </r>
        <r>
          <rPr>
            <sz val="9"/>
            <rFont val="Tahoma"/>
            <family val="2"/>
          </rPr>
          <t>szgk  &gt; SZGK  3
tgk  &gt; TGK  4
vontató  &gt; VONTATÓ  5
vontatmányok &gt; VONTATVÁNYOK 19
busz  &gt; BUSZ  7
mg. vontató &gt; MG. VONTATÓ 10
lassú jármű &gt; LASSÚ JÁRMŰ 11
munkagép  &gt; MUNKAGÉP 12
motor  &gt; MOTOR  6
SM 2 kerék &gt; SEGÉDMOTOROS-KERÉKPÁR 13
SM többkerekű &gt; QUAD  17
SM quad &gt; QUAD  17
SM frsz-os  &gt; FRSZ-RA KÖTELEZETT 18
trolibusz  &gt; TROLI  16</t>
        </r>
      </text>
    </comment>
    <comment ref="X1" authorId="0">
      <text>
        <r>
          <rPr>
            <b/>
            <sz val="9"/>
            <rFont val="Tahoma"/>
            <family val="2"/>
          </rPr>
          <t xml:space="preserve">Jármű fajta lista  
</t>
        </r>
        <r>
          <rPr>
            <sz val="9"/>
            <rFont val="Tahoma"/>
            <family val="2"/>
          </rPr>
          <t>szgk  &gt; SZGK  3
tgk  &gt; TGK  4
vontató  &gt; VONTATÓ  5
vontatmányok &gt; VONTATVÁNYOK 19
busz  &gt; BUSZ  7
mg. vontató &gt; MG. VONTATÓ 10
lassú jármű &gt; LASSÚ JÁRMŰ 11
munkagép  &gt; MUNKAGÉP 12
motor  &gt; MOTOR  6
SM 2 kerék &gt; SEGÉDMOTOROS-KERÉKPÁR 13
SM többkerekű &gt; QUAD  17
SM quad &gt; QUAD  17
SM frsz-os  &gt; FRSZ-RA KÖTELEZETT 18
trolibusz  &gt; TROLI  16</t>
        </r>
      </text>
    </comment>
  </commentList>
</comments>
</file>

<file path=xl/comments7.xml><?xml version="1.0" encoding="utf-8"?>
<comments xmlns="http://schemas.openxmlformats.org/spreadsheetml/2006/main">
  <authors>
    <author>Varga József szervező Üzleti Rendszerek Osztály</author>
  </authors>
  <commentList>
    <comment ref="AA1" authorId="0">
      <text>
        <r>
          <rPr>
            <b/>
            <sz val="9"/>
            <rFont val="Tahoma"/>
            <family val="2"/>
          </rPr>
          <t xml:space="preserve">Flotta jellege 
1 = Tartós bérlet – egy évnél hosszabb idejű
2 = Napi bérlet – egy évnél rövidebb idejű
3 = Saját áru szállítása
4 = Bérfuvarozás
5 =  - </t>
        </r>
      </text>
    </comment>
    <comment ref="AB1" authorId="0">
      <text>
        <r>
          <rPr>
            <b/>
            <sz val="9"/>
            <rFont val="Tahoma"/>
            <family val="2"/>
          </rPr>
          <t>Szerződött állandó javítónál javíttat-e:
1 = igen
0 = nem</t>
        </r>
      </text>
    </comment>
    <comment ref="AC1" authorId="0">
      <text>
        <r>
          <rPr>
            <b/>
            <sz val="9"/>
            <rFont val="Tahoma"/>
            <family val="2"/>
          </rPr>
          <t>Biztosító által ajánlott javítót elfogad-e:
1 = igen
0 = nem</t>
        </r>
      </text>
    </comment>
    <comment ref="AD1" authorId="0">
      <text>
        <r>
          <rPr>
            <b/>
            <sz val="9"/>
            <rFont val="Tahoma"/>
            <family val="2"/>
          </rPr>
          <t>Car policy - Gépjármű használati szabályzatuk van-e:
Casco-hoz
1 = igen
0 = nem</t>
        </r>
      </text>
    </comment>
    <comment ref="AE1" authorId="0">
      <text>
        <r>
          <rPr>
            <b/>
            <sz val="9"/>
            <rFont val="Tahoma"/>
            <family val="2"/>
          </rPr>
          <t xml:space="preserve">GPS - Járművek legalább 80%-a GPS nyomkövetővel:
Casco-hoz
1 = igen
0 = nem
</t>
        </r>
      </text>
    </comment>
    <comment ref="AF1" authorId="0">
      <text>
        <r>
          <rPr>
            <b/>
            <sz val="9"/>
            <rFont val="Tahoma"/>
            <family val="2"/>
          </rPr>
          <t>Átlagos éves futásteljesítmény (km) szgk</t>
        </r>
      </text>
    </comment>
    <comment ref="AG1" authorId="0">
      <text>
        <r>
          <rPr>
            <b/>
            <sz val="9"/>
            <rFont val="Tahoma"/>
            <family val="2"/>
          </rPr>
          <t>Átlagos éves futásteljesítmény (km) tgk és vontató:</t>
        </r>
      </text>
    </comment>
    <comment ref="AH1" authorId="0">
      <text>
        <r>
          <rPr>
            <b/>
            <sz val="9"/>
            <rFont val="Tahoma"/>
            <family val="2"/>
          </rPr>
          <t>Évenkéni kárkifizetése összesen (Ft) 2010</t>
        </r>
      </text>
    </comment>
    <comment ref="AI1" authorId="0">
      <text>
        <r>
          <rPr>
            <b/>
            <sz val="9"/>
            <rFont val="Tahoma"/>
            <family val="2"/>
          </rPr>
          <t>Évenkéni kárkifizetése összesen (Ft) 2011</t>
        </r>
      </text>
    </comment>
    <comment ref="AJ1" authorId="0">
      <text>
        <r>
          <rPr>
            <b/>
            <sz val="9"/>
            <rFont val="Tahoma"/>
            <family val="2"/>
          </rPr>
          <t>Évenkéni kárkifizetése összesen (Ft) 2012</t>
        </r>
      </text>
    </comment>
    <comment ref="AK1" authorId="0">
      <text>
        <r>
          <rPr>
            <b/>
            <sz val="9"/>
            <rFont val="Tahoma"/>
            <family val="2"/>
          </rPr>
          <t>Előző évek kár darabszáma 2010</t>
        </r>
      </text>
    </comment>
    <comment ref="AL1" authorId="0">
      <text>
        <r>
          <rPr>
            <b/>
            <sz val="9"/>
            <rFont val="Tahoma"/>
            <family val="2"/>
          </rPr>
          <t>Előző évek kár darabszáma 2011</t>
        </r>
      </text>
    </comment>
    <comment ref="AM1" authorId="0">
      <text>
        <r>
          <rPr>
            <b/>
            <sz val="9"/>
            <rFont val="Tahoma"/>
            <family val="2"/>
          </rPr>
          <t>Előző évek kár darabszáma 2012</t>
        </r>
      </text>
    </comment>
    <comment ref="AN1" authorId="0">
      <text>
        <r>
          <rPr>
            <b/>
            <sz val="9"/>
            <rFont val="Tahoma"/>
            <family val="2"/>
          </rPr>
          <t>Car policy - Gépjármű használati szabályzatuk van-e:
KGFB-hez
1 = igen
0 = nem</t>
        </r>
      </text>
    </comment>
    <comment ref="AO1" authorId="0">
      <text>
        <r>
          <rPr>
            <b/>
            <sz val="9"/>
            <rFont val="Tahoma"/>
            <family val="2"/>
          </rPr>
          <t xml:space="preserve">GPS - Járművek legalább 80%-a GPS nyomkövetővel:
KGFB-hez
1 = igen
0 = nem
</t>
        </r>
      </text>
    </comment>
    <comment ref="AW1" authorId="0">
      <text>
        <r>
          <rPr>
            <b/>
            <sz val="9"/>
            <rFont val="Tahoma"/>
            <family val="2"/>
          </rPr>
          <t>A kért ajánlat közbeszerzéshez kapcsolódik:
1 = igen
0 = nem</t>
        </r>
      </text>
    </comment>
    <comment ref="U1" authorId="0">
      <text>
        <r>
          <rPr>
            <b/>
            <sz val="9"/>
            <rFont val="Arial"/>
            <family val="2"/>
          </rPr>
          <t>KGFB Használati mód:  2014   ID</t>
        </r>
        <r>
          <rPr>
            <sz val="9"/>
            <rFont val="Arial"/>
            <family val="2"/>
          </rPr>
          <t xml:space="preserve">
Normál használat    1
1. tevékenység csoport    21
2. tevékenység csoport    22
3. tevékenység csoport    23
4. tevékenység csoport    24
Megkülönböztető jelzésű    14
Személyfuvarozás, Taxi    15
Nemzetközi közúti áruszállítás    16
Betegszállító járművek    17
Veszélyes anyag szállítás    18
Repülőtéri járművek    19
Bérautó, rent-a-car     20</t>
        </r>
      </text>
    </comment>
    <comment ref="L1" authorId="0">
      <text>
        <r>
          <rPr>
            <b/>
            <sz val="9"/>
            <rFont val="Tahoma"/>
            <family val="2"/>
          </rPr>
          <t xml:space="preserve">CASCO  Használati mód:      id
</t>
        </r>
        <r>
          <rPr>
            <sz val="9"/>
            <rFont val="Tahoma"/>
            <family val="2"/>
          </rPr>
          <t>Normál használat   1
Gépjárművezető oktatás   2
Személyfuvarozás, Taxi   3
Veszélyes anyag szállítás   4
Bérautó, rent-a-car   5
Nemzetközi közúti áruszállítás   6
Megkülönböztető jelzés   7</t>
        </r>
      </text>
    </comment>
    <comment ref="AX1" authorId="0">
      <text>
        <r>
          <rPr>
            <b/>
            <sz val="9"/>
            <rFont val="Tahoma"/>
            <family val="2"/>
          </rPr>
          <t>A kért ajánlat közbeszerzéshez kapcsolódik:
1 = igen
0 = nem</t>
        </r>
      </text>
    </comment>
  </commentList>
</comments>
</file>

<file path=xl/sharedStrings.xml><?xml version="1.0" encoding="utf-8"?>
<sst xmlns="http://schemas.openxmlformats.org/spreadsheetml/2006/main" count="478" uniqueCount="389">
  <si>
    <t>Jutalékjogosult:</t>
  </si>
  <si>
    <t>GRID:</t>
  </si>
  <si>
    <t>Adószám:</t>
  </si>
  <si>
    <t>KGFB</t>
  </si>
  <si>
    <t>Cégjegyzékszám:</t>
  </si>
  <si>
    <t>Bankszámlaszám:</t>
  </si>
  <si>
    <t>Jármű fajta</t>
  </si>
  <si>
    <t>Extra tartozékok értéke [FT]</t>
  </si>
  <si>
    <t>Gyártmány</t>
  </si>
  <si>
    <t>Modell</t>
  </si>
  <si>
    <t>Típus</t>
  </si>
  <si>
    <t>Rendszám</t>
  </si>
  <si>
    <t>Forgalmi engedély száma</t>
  </si>
  <si>
    <t>Alvázszám</t>
  </si>
  <si>
    <t>Szállítható személyek száma [fő]</t>
  </si>
  <si>
    <t>Gyártási év</t>
  </si>
  <si>
    <t>Engedményes [korlátozás jogosultja]</t>
  </si>
  <si>
    <t>Önrészesedések:</t>
  </si>
  <si>
    <t>Önrész ID</t>
  </si>
  <si>
    <t>Utas balesetbiztosítása</t>
  </si>
  <si>
    <t>Casco szerződés</t>
  </si>
  <si>
    <t>Casco díjfizetés</t>
  </si>
  <si>
    <t>Extra biztosítás</t>
  </si>
  <si>
    <t>Kgfb szerződés</t>
  </si>
  <si>
    <t>Kgfb díjfizetés</t>
  </si>
  <si>
    <t>Poggyász biztosítás</t>
  </si>
  <si>
    <t>Töréskár:</t>
  </si>
  <si>
    <t>igen</t>
  </si>
  <si>
    <t>nem</t>
  </si>
  <si>
    <t>Vezető balestbiztosítása:</t>
  </si>
  <si>
    <t>1 egység</t>
  </si>
  <si>
    <t>2 egység</t>
  </si>
  <si>
    <t>Utas balesetbiztosítása:</t>
  </si>
  <si>
    <t>X</t>
  </si>
  <si>
    <t>Területi díjszorzó:</t>
  </si>
  <si>
    <t>Bp. és/vagy Pest megye</t>
  </si>
  <si>
    <t>vidék + Bp. és/vagy Pest megye</t>
  </si>
  <si>
    <t>vidék</t>
  </si>
  <si>
    <t>Személyes haszn. tárgyak:</t>
  </si>
  <si>
    <t>Nemzetközi fuvarozó</t>
  </si>
  <si>
    <t>Jármű fajta lista</t>
  </si>
  <si>
    <t>szgk</t>
  </si>
  <si>
    <t>tgk</t>
  </si>
  <si>
    <t>vontató</t>
  </si>
  <si>
    <t>motor</t>
  </si>
  <si>
    <t>busz</t>
  </si>
  <si>
    <t>mg. vontató</t>
  </si>
  <si>
    <t>lassú jármű</t>
  </si>
  <si>
    <t>munkagép</t>
  </si>
  <si>
    <t>Hajtóanyag</t>
  </si>
  <si>
    <t>benzin</t>
  </si>
  <si>
    <t>diesel</t>
  </si>
  <si>
    <t>hibrid</t>
  </si>
  <si>
    <t>elektromos</t>
  </si>
  <si>
    <t>Díjfizetés gyakorisága</t>
  </si>
  <si>
    <t>havi</t>
  </si>
  <si>
    <t>1/4 éves</t>
  </si>
  <si>
    <t>féléves</t>
  </si>
  <si>
    <t>éves</t>
  </si>
  <si>
    <t>sorszam</t>
  </si>
  <si>
    <t>jarmu_fajta</t>
  </si>
  <si>
    <t>extra_dij</t>
  </si>
  <si>
    <t>ccm</t>
  </si>
  <si>
    <t>teherbiras</t>
  </si>
  <si>
    <t>gyartmany</t>
  </si>
  <si>
    <t>modell</t>
  </si>
  <si>
    <t>tipus</t>
  </si>
  <si>
    <t>rendszam</t>
  </si>
  <si>
    <t>forg_eng</t>
  </si>
  <si>
    <t>alvaz</t>
  </si>
  <si>
    <t>hajtoanyag</t>
  </si>
  <si>
    <t>teljesitmeny</t>
  </si>
  <si>
    <t>szall_szemely</t>
  </si>
  <si>
    <t>gyart_ev</t>
  </si>
  <si>
    <t>engedmenyes</t>
  </si>
  <si>
    <t>ossztomeg</t>
  </si>
  <si>
    <t>casco_kgfb</t>
  </si>
  <si>
    <t>jutalekjog_nev</t>
  </si>
  <si>
    <t>grid</t>
  </si>
  <si>
    <t>kapcsolattarto</t>
  </si>
  <si>
    <t>partner</t>
  </si>
  <si>
    <t>irsz</t>
  </si>
  <si>
    <t>lev_irsz</t>
  </si>
  <si>
    <t>lev_cim</t>
  </si>
  <si>
    <t>adoszam</t>
  </si>
  <si>
    <t>cegjegyzek</t>
  </si>
  <si>
    <t>bankszla</t>
  </si>
  <si>
    <t>casco_dijfiz</t>
  </si>
  <si>
    <t>kgfb_dijfiz</t>
  </si>
  <si>
    <t>extra</t>
  </si>
  <si>
    <t>CASCO</t>
  </si>
  <si>
    <t>Sor szám</t>
  </si>
  <si>
    <t>Címe:</t>
  </si>
  <si>
    <t>Levelezési címe:</t>
  </si>
  <si>
    <t>Milyen fedezetekre köti?</t>
  </si>
  <si>
    <t>Kapcsolattartó neve:</t>
  </si>
  <si>
    <t>Színmagyarázat:</t>
  </si>
  <si>
    <t xml:space="preserve">Díjfizetés gyakorisága:   </t>
  </si>
  <si>
    <t>Díjfizetés gyakorisága gfb</t>
  </si>
  <si>
    <t>Díjfizetés gyakorisága casco</t>
  </si>
  <si>
    <t>casco</t>
  </si>
  <si>
    <t>poggy</t>
  </si>
  <si>
    <t>gfb</t>
  </si>
  <si>
    <t>Hengerűrtartalom [ccm]</t>
  </si>
  <si>
    <t>Össztömeg [kg]</t>
  </si>
  <si>
    <t>Teljesítmény [kW]</t>
  </si>
  <si>
    <t xml:space="preserve">Hajtóanyag </t>
  </si>
  <si>
    <t xml:space="preserve">Teherbírás TGK [kg] </t>
  </si>
  <si>
    <t>infó</t>
  </si>
  <si>
    <t>Szerződő neve:</t>
  </si>
  <si>
    <t xml:space="preserve">Utas balesetbiztosítás:   </t>
  </si>
  <si>
    <t>Extratartozék-biztosítás:</t>
  </si>
  <si>
    <t>most ennyi sor van</t>
  </si>
  <si>
    <t>be</t>
  </si>
  <si>
    <t>ki</t>
  </si>
  <si>
    <t>Text Box 117</t>
  </si>
  <si>
    <t>Text Box 118</t>
  </si>
  <si>
    <t>VJ</t>
  </si>
  <si>
    <t>Használati mód: CASCO</t>
  </si>
  <si>
    <t>Használati mód casco:</t>
  </si>
  <si>
    <t>Használati mód kgfb</t>
  </si>
  <si>
    <t>Haszn mód C</t>
  </si>
  <si>
    <t>Haszn mód K</t>
  </si>
  <si>
    <t>Haszn mód C id</t>
  </si>
  <si>
    <t>Haszn mód K id</t>
  </si>
  <si>
    <t>id</t>
  </si>
  <si>
    <t xml:space="preserve"> * Adószám (jogi személy stb.) Pl.: 10576074-2-02</t>
  </si>
  <si>
    <t xml:space="preserve"> * Első szám * 9            1*9 =  9</t>
  </si>
  <si>
    <t xml:space="preserve"> * Második szám * 7         0*7 =  0</t>
  </si>
  <si>
    <t xml:space="preserve"> * Harmadik szám *3         5*3 = 15</t>
  </si>
  <si>
    <t xml:space="preserve"> * Negyedik szám * 1        7*1 =  7</t>
  </si>
  <si>
    <t xml:space="preserve"> * Ötödik szám * 9          6*9 = 54</t>
  </si>
  <si>
    <t xml:space="preserve"> * Hatodik szám * 7         0*7 =  0</t>
  </si>
  <si>
    <t xml:space="preserve"> * Hetedik szám * 3         7*3 = 21</t>
  </si>
  <si>
    <t xml:space="preserve"> * A kapott eredményeket össze kell adni 106</t>
  </si>
  <si>
    <t xml:space="preserve"> * A 10 es modulusát képzem. Hányszor van meg benne a 10 egészszer 10*10=100  </t>
  </si>
  <si>
    <t xml:space="preserve"> * 106-100= 6 és a maradékát levonom 10-ből 10-6= 4.</t>
  </si>
  <si>
    <t xml:space="preserve"> * Ha a maradék tíz akkor a 8-dik szám nulla. </t>
  </si>
  <si>
    <t xml:space="preserve"> * Ennek a számnak kell megegyezni a nyolcadik jeggyel. </t>
  </si>
  <si>
    <t>Ha egyforma számokból áll az első 7 szám akkor is hibás az adószám</t>
  </si>
  <si>
    <t>Ez a vizsgálat akkor kell vizsgálni, ha 11 számjegyből áll az adószám</t>
  </si>
  <si>
    <t>Adószám ellenőrzés</t>
  </si>
  <si>
    <t>betöltéshez</t>
  </si>
  <si>
    <t/>
  </si>
  <si>
    <t>Adatok másolása régi adatközlőből:</t>
  </si>
  <si>
    <t>Ezzel az új Adatközlőre kerülnek az adatok!</t>
  </si>
  <si>
    <t xml:space="preserve"> - Ügyeljen arra, hogy kizárólag sorokat másoljon, és ne maradjanak üres sorok az adatok között.</t>
  </si>
  <si>
    <t xml:space="preserve"> - Ezután nyomja meg a konvertáló gombot.</t>
  </si>
  <si>
    <t xml:space="preserve"> - Az adatokat tetszés szerint itt is módosíthatja.</t>
  </si>
  <si>
    <t>Adatok felvitele az új adatközlőbe:</t>
  </si>
  <si>
    <t>Ezzel az adatok átkerülnek egy olyan lapra, ahonnan beolvashatók az adatok egy másik programba.</t>
  </si>
  <si>
    <t>Ezért mentés előtt kérem, rögzítse az adatokat, a későbbi felhasználásuk érdekében.</t>
  </si>
  <si>
    <t>Rögzítés után, ha az adatokat módosítani szeretné, akkor válassza az "adatok feloldása" gombot.</t>
  </si>
  <si>
    <t>Adatok megváltoztatása az adatközlőben:</t>
  </si>
  <si>
    <t>Az adatok módosítása után válassza a következő gombot:</t>
  </si>
  <si>
    <t>Ekkor ismét szerkeszthetővé és módosíthatóvá válnak a már felvitt adatok.</t>
  </si>
  <si>
    <t>Figyelem! Ha nem rögzíti az adatokat, akkor a program egy következő indításkor automatikusan egy üres adatközlőként nyílik meg.</t>
  </si>
  <si>
    <t>Az adatok felvitele után válassza a következő gombot:</t>
  </si>
  <si>
    <t>Ezzel az adatok rögzülnek, és átkerülnek egy olyan lapra, ahonnan beolvashatók az adatok egy másik programba.</t>
  </si>
  <si>
    <t>A fejlécen megjelenik, hogy az adatok rögzítve vannak. Ekkor elmentheti (Fájl/Mentés másként paranccsal) az adatokat.</t>
  </si>
  <si>
    <t>A fejlécen megjelenik, hogy az adatok rögzítve vannak. Elmentheti (Fájl/Mentés másként paranccsal) az adatokat.</t>
  </si>
  <si>
    <t>(természetesen később további sorokkal bővítheti az adatközlőt a következő gombbal:</t>
  </si>
  <si>
    <t xml:space="preserve"> - Töltse ki az Adatközlő fejlécét, és állítsa be, hogy melyik módozatokat tölti. Majd vigye fel a járművek adatait.</t>
  </si>
  <si>
    <r>
      <t xml:space="preserve">Válassza </t>
    </r>
    <r>
      <rPr>
        <u val="single"/>
        <sz val="10"/>
        <rFont val="Arial"/>
        <family val="2"/>
      </rPr>
      <t>most</t>
    </r>
    <r>
      <rPr>
        <sz val="10"/>
        <rFont val="Arial"/>
        <family val="0"/>
      </rPr>
      <t xml:space="preserve"> a következő gombot:</t>
    </r>
  </si>
  <si>
    <r>
      <t xml:space="preserve">Válassza </t>
    </r>
    <r>
      <rPr>
        <u val="single"/>
        <sz val="10"/>
        <rFont val="Arial"/>
        <family val="2"/>
      </rPr>
      <t>most</t>
    </r>
    <r>
      <rPr>
        <sz val="10"/>
        <rFont val="Arial"/>
        <family val="0"/>
      </rPr>
      <t xml:space="preserve"> a következő gombot</t>
    </r>
  </si>
  <si>
    <r>
      <t xml:space="preserve"> - Ne felejtse el kitölteni az Adatközlő fejlécét, és beállítani, hogy melyik módozatokat tölti.</t>
    </r>
    <r>
      <rPr>
        <sz val="10"/>
        <color indexed="56"/>
        <rFont val="Arial"/>
        <family val="2"/>
      </rPr>
      <t xml:space="preserve"> (és ellenőrizze az adatokat)</t>
    </r>
  </si>
  <si>
    <t>régi sorok száma</t>
  </si>
  <si>
    <t>RRR=</t>
  </si>
  <si>
    <t>DDD=</t>
  </si>
  <si>
    <t xml:space="preserve"> - Majd a régi Adatközlőből másolja be a kívánt sorokat (max 1500 sor)</t>
  </si>
  <si>
    <t>ezeket kivettem:</t>
  </si>
  <si>
    <t>Asszisztencia</t>
  </si>
  <si>
    <t>Új fedezetek:</t>
  </si>
  <si>
    <t>Balesetbiztosítás</t>
  </si>
  <si>
    <t>Lopás</t>
  </si>
  <si>
    <t>Lopás és totálkár</t>
  </si>
  <si>
    <t>FULL</t>
  </si>
  <si>
    <t>THEFT</t>
  </si>
  <si>
    <t>FULL_DAM</t>
  </si>
  <si>
    <t xml:space="preserve">       Figyelem! Csak még üres Adatközlő esetén használja ezt a funkciót.</t>
  </si>
  <si>
    <t xml:space="preserve">       Mert a nem rögzített adatok törlésre kerülnek.</t>
  </si>
  <si>
    <t xml:space="preserve">       Mert a már bevitt adatokat felülírja a másolás.</t>
  </si>
  <si>
    <t>( i )</t>
  </si>
  <si>
    <t>Új önrészek</t>
  </si>
  <si>
    <t>10% de min. 100 000 Ft</t>
  </si>
  <si>
    <t>20% de min. 100 000 Ft</t>
  </si>
  <si>
    <t>ID</t>
  </si>
  <si>
    <t>Önrész sorszám</t>
  </si>
  <si>
    <t>Repülőtéren közlekedő járművek</t>
  </si>
  <si>
    <t xml:space="preserve">Bérautó, rent-a-car </t>
  </si>
  <si>
    <t>Tűz- és robbanásveszélyes anyag szállítása</t>
  </si>
  <si>
    <t>Veszélyes anyag szállítás</t>
  </si>
  <si>
    <t>Repülőtéri járművek</t>
  </si>
  <si>
    <t>Nemzetközi közúti áruszállítás</t>
  </si>
  <si>
    <t>Normál használat</t>
  </si>
  <si>
    <t>Megkülönböztető jelzésű</t>
  </si>
  <si>
    <t>Betegszállító járművek</t>
  </si>
  <si>
    <t>Gépjárművezető oktatás</t>
  </si>
  <si>
    <t>Személyfuvarozás, Taxi</t>
  </si>
  <si>
    <t>onresz</t>
  </si>
  <si>
    <t>baleset</t>
  </si>
  <si>
    <t>poggyasz</t>
  </si>
  <si>
    <t>casco_fedezet_id</t>
  </si>
  <si>
    <t>casco_fedezet_nev</t>
  </si>
  <si>
    <t>asszisztencia</t>
  </si>
  <si>
    <t>balesetbiztositas</t>
  </si>
  <si>
    <t>onresz_nev</t>
  </si>
  <si>
    <t>Díjalap [FT]</t>
  </si>
  <si>
    <t>quad</t>
  </si>
  <si>
    <t>trolibusz</t>
  </si>
  <si>
    <t>Figyelem! Ha nem rögzíti le az adatokat, akkor a program egy következő megnyitáskor automatikusan egy üres adatközlőként nyílik meg.</t>
  </si>
  <si>
    <t>Ekkor a program rákérdez, hány sort készítsen elő az adatok rögzítésére, tehát kb. hány autó adatait kívánja felvinni.</t>
  </si>
  <si>
    <t>2013-hoz</t>
  </si>
  <si>
    <t>Casco</t>
  </si>
  <si>
    <t xml:space="preserve">Flotta jellege </t>
  </si>
  <si>
    <t>Átlagos éves futásteljesítmény (km)</t>
  </si>
  <si>
    <t>Szgk:</t>
  </si>
  <si>
    <t>Tgk és vontató:</t>
  </si>
  <si>
    <t>Évenkéni kárkifizetése összesen (Ft)</t>
  </si>
  <si>
    <t>Előző évek kár darabszáma</t>
  </si>
  <si>
    <t>Szerződött állandó javítónál javíttat-e:</t>
  </si>
  <si>
    <t>Biztosító által ajánlott javítót elfogad-e:</t>
  </si>
  <si>
    <t>Ha a flotta rendelkezik olyan szabályzattal vagy szerződéssel, amely alapján a jármű tényleges használója anyagi felelősséggel tartozik a járműben keletkezett sajáthibás károkért.</t>
  </si>
  <si>
    <t>Ez a szövegrész pedig cella megjegyzésként:</t>
  </si>
  <si>
    <t>Ha a flottába tartozó járművek közül a szgk., tgk, vontató, és busz járműfajtába tartozó járművek legalább 80%-a GPS nyomkövetővel van felszerelve és a szerződő hozzájárul, hogy a biztosító kár esetén ellenőrizze az adatokat</t>
  </si>
  <si>
    <t>Car policy - Gépjármű használati szabályzatuk van-e:</t>
  </si>
  <si>
    <t>GPS - Járművek legalább 80%-a GPS nyomkövetővel:</t>
  </si>
  <si>
    <t>BM fokozat</t>
  </si>
  <si>
    <t>Gépjármű flotta adatközlő</t>
  </si>
  <si>
    <t>CASCO = c
KGFB = k</t>
  </si>
  <si>
    <t>Újkori bruttó érték
Díjalap [FT]</t>
  </si>
  <si>
    <t>Biztosító</t>
  </si>
  <si>
    <t>Forgalmi engedély
száma</t>
  </si>
  <si>
    <t>Módozat</t>
  </si>
  <si>
    <t>SM quad</t>
  </si>
  <si>
    <t>SM frsz-os</t>
  </si>
  <si>
    <t>SM 2 kerék</t>
  </si>
  <si>
    <t xml:space="preserve"> Kitöltendő mező</t>
  </si>
  <si>
    <t xml:space="preserve"> CASCO-hoz</t>
  </si>
  <si>
    <t xml:space="preserve"> MINDKETTŐHÖZ</t>
  </si>
  <si>
    <t xml:space="preserve"> AJÁNLATHOZ</t>
  </si>
  <si>
    <t xml:space="preserve"> KGFB-hez</t>
  </si>
  <si>
    <t xml:space="preserve">Használati mód:  </t>
  </si>
  <si>
    <t xml:space="preserve">Tgk és vontató: </t>
  </si>
  <si>
    <t>Flotta jellege:</t>
  </si>
  <si>
    <t xml:space="preserve">   Önrész:  </t>
  </si>
  <si>
    <t xml:space="preserve">Fedezetek:   </t>
  </si>
  <si>
    <t>flotta_jellege</t>
  </si>
  <si>
    <t>allando_jav</t>
  </si>
  <si>
    <t>ajanlott_jav</t>
  </si>
  <si>
    <t>car_policy</t>
  </si>
  <si>
    <t>gps</t>
  </si>
  <si>
    <t>futas_szgk</t>
  </si>
  <si>
    <t>futas_tgk</t>
  </si>
  <si>
    <t>kar_db11</t>
  </si>
  <si>
    <t>kar_db12</t>
  </si>
  <si>
    <t>kar_db10</t>
  </si>
  <si>
    <t>kar_ossz10</t>
  </si>
  <si>
    <t>kar_ossz11</t>
  </si>
  <si>
    <t>kar_ossz12</t>
  </si>
  <si>
    <t>elozm_szam</t>
  </si>
  <si>
    <t>biztosito</t>
  </si>
  <si>
    <t>bm_fok</t>
  </si>
  <si>
    <t>Előzmény szerződésszáma</t>
  </si>
  <si>
    <t>GFB-hez előzmény szerződésszám, biztosító és BM fokozat</t>
  </si>
  <si>
    <t>CASCO szerződés kötése</t>
  </si>
  <si>
    <t>KGFB szerződés kötése</t>
  </si>
  <si>
    <t>gps_gfb</t>
  </si>
  <si>
    <t>policy_gfb</t>
  </si>
  <si>
    <t xml:space="preserve"> - </t>
  </si>
  <si>
    <t xml:space="preserve"> 8 volt</t>
  </si>
  <si>
    <t xml:space="preserve"> 13 volt</t>
  </si>
  <si>
    <t>Tartós bérlet – egy évnél hosszabb idejű</t>
  </si>
  <si>
    <t>Napi bérlet – egy évnél rövidebb idejű</t>
  </si>
  <si>
    <t>Saját áru szállítása</t>
  </si>
  <si>
    <t>Bérfuvarozás</t>
  </si>
  <si>
    <t>=HA(Torzsadatok!$B$23;HA(BO24=0;1;0);0)</t>
  </si>
  <si>
    <t>=HA(Torzsadatok!$B$23;HA(BX24=0;1;0);0)</t>
  </si>
  <si>
    <t>=HA(Torzsadatok!$B$23;HA(BN28=0;1;0);0)</t>
  </si>
  <si>
    <t>=HA(Torzsadatok!$B$23;HA(BR28=0;1;0);0)</t>
  </si>
  <si>
    <t>=HA(Torzsadatok!$B$23;HA(BV28=0;1;0);0)</t>
  </si>
  <si>
    <t>=HA(Torzsadatok!$B$23;HA(BN30=0;1;0);0)</t>
  </si>
  <si>
    <t>=HA(Torzsadatok!$B$23;HA(BR30=0;1;0);0)</t>
  </si>
  <si>
    <t>=HA(Torzsadatok!$B$23;HA(BV30=0;1;0);0)</t>
  </si>
  <si>
    <t>TROLI</t>
  </si>
  <si>
    <t>QUAD</t>
  </si>
  <si>
    <t>vontatmányok</t>
  </si>
  <si>
    <t>FRSZ-RA KÖTELEZETT</t>
  </si>
  <si>
    <t>SEGÉDMOTOROS-KERÉKPÁR</t>
  </si>
  <si>
    <t>MUNKAGÉP</t>
  </si>
  <si>
    <t>LASSÚ JÁRMŰ</t>
  </si>
  <si>
    <t>MG. VONTATÓ</t>
  </si>
  <si>
    <t>MKP. UTÁNFUTÓ</t>
  </si>
  <si>
    <t>UTÁNFUTÓ, LAKÓKOCSI</t>
  </si>
  <si>
    <t>BUSZ</t>
  </si>
  <si>
    <t>MOTOR</t>
  </si>
  <si>
    <t>HŰTŐ PTK</t>
  </si>
  <si>
    <t>PTK</t>
  </si>
  <si>
    <t>VONTATVÁNYOK</t>
  </si>
  <si>
    <t>VONTATÓ</t>
  </si>
  <si>
    <t>TGK</t>
  </si>
  <si>
    <t>SZGK</t>
  </si>
  <si>
    <t>Ez a lista kellene</t>
  </si>
  <si>
    <t>CASCO_hasznalati_mod_id</t>
  </si>
  <si>
    <t>KGFB_hasznalati_mod_id</t>
  </si>
  <si>
    <t>brutto_ertek</t>
  </si>
  <si>
    <t>cim</t>
  </si>
  <si>
    <t>cégjegyzékszám:</t>
  </si>
  <si>
    <t>CÉGJEGYZÉKSZÁM SZÍNEZÉS</t>
  </si>
  <si>
    <t>teljes körű casco</t>
  </si>
  <si>
    <t>jarmu_fajta_kod</t>
  </si>
  <si>
    <t>jarmu_fajta_kodnev</t>
  </si>
  <si>
    <t>SM többkerekű</t>
  </si>
  <si>
    <t>lev_cim_utca</t>
  </si>
  <si>
    <t>cim_utca_typ</t>
  </si>
  <si>
    <t>cim_utca</t>
  </si>
  <si>
    <t>cim_hsz</t>
  </si>
  <si>
    <t>lev_cim_utca_typ</t>
  </si>
  <si>
    <t>lev_cim_hsz</t>
  </si>
  <si>
    <t>IRSZ</t>
  </si>
  <si>
    <t>TELEPÜLÉS</t>
  </si>
  <si>
    <t>UTCA</t>
  </si>
  <si>
    <t>TÍTUS</t>
  </si>
  <si>
    <t>HSZ</t>
  </si>
  <si>
    <t>TEAOR:</t>
  </si>
  <si>
    <t>A kért ajánlat közbeszerzéshez kapcsolódik:</t>
  </si>
  <si>
    <t>Biztosító által ajánlott javítót elfogad:</t>
  </si>
  <si>
    <t>Car policy - Gépjármű használati szabályzatuk van:</t>
  </si>
  <si>
    <t>Szerződött állandó javítónál javíttat:</t>
  </si>
  <si>
    <t xml:space="preserve">A kért ajánlat közbeszerzéshez kapcsolódik:  </t>
  </si>
  <si>
    <t>GFB</t>
  </si>
  <si>
    <t>casco_kozbeszerzes</t>
  </si>
  <si>
    <t>kgfb_kozbeszerzes</t>
  </si>
  <si>
    <t>teaor</t>
  </si>
  <si>
    <t>( a 2013.06.27-i program módosítása )</t>
  </si>
  <si>
    <t>(i)</t>
  </si>
  <si>
    <t>utolsó módosítás: 2013.10.28</t>
  </si>
  <si>
    <t>1. tevékenység csoport</t>
  </si>
  <si>
    <t>2. tevékenység csoport</t>
  </si>
  <si>
    <t>3. tevékenység csoport</t>
  </si>
  <si>
    <t>4. tevékenység csoport</t>
  </si>
  <si>
    <t>Évenkénti kárkifizetése összesen (Ft)</t>
  </si>
  <si>
    <t xml:space="preserve">        Használati útmutató    (2014)</t>
  </si>
  <si>
    <t>KGFB Használati mód:</t>
  </si>
  <si>
    <t>2014  -  ID</t>
  </si>
  <si>
    <t>Egyéb - Normál használat</t>
  </si>
  <si>
    <t>kknyr_azonosito</t>
  </si>
  <si>
    <t>KKNYR ügyfélazonosító:</t>
  </si>
  <si>
    <t>Kód        Név</t>
  </si>
  <si>
    <t>02           Aegon Magyaroszág Általános Biztosító Zrt.</t>
  </si>
  <si>
    <t xml:space="preserve">21           AIM Általános Biztosító Zrt. </t>
  </si>
  <si>
    <t>05           Allianz Hungária Biztosító Zrt.</t>
  </si>
  <si>
    <t>22           Astra S.A. Biztosító Magyarországi Fióktelepe</t>
  </si>
  <si>
    <t>23           CIG Pannónia EMABIT Zrt.</t>
  </si>
  <si>
    <t>01           Generali-Providencia Zrt.</t>
  </si>
  <si>
    <t>18           GENERTEL Biztosító Zrt.</t>
  </si>
  <si>
    <t>04           Groupama Garancia Biztosító Zrt.</t>
  </si>
  <si>
    <t>07           K&amp;H Biztosító Zrt.</t>
  </si>
  <si>
    <t>08           Közlekedési Biztosító Egyesület</t>
  </si>
  <si>
    <t>90           Külföldi Biztosító</t>
  </si>
  <si>
    <t>14           Magyar Posta Biztosító Zrt.</t>
  </si>
  <si>
    <t>13           MÁV Általános Biztosító Egyesület</t>
  </si>
  <si>
    <t>19           MKB Általános BIztosító Zrt.</t>
  </si>
  <si>
    <t>17           Signal Biztosító Zrt.</t>
  </si>
  <si>
    <t>12           Union Biztosító Zrt.</t>
  </si>
  <si>
    <t>03           Uniqua Biztosító Zrt.</t>
  </si>
  <si>
    <t>20           Wáberer Hungária Zrt.</t>
  </si>
  <si>
    <t>Biztosítók</t>
  </si>
  <si>
    <t>biztosito_list</t>
  </si>
  <si>
    <t>Aegon</t>
  </si>
  <si>
    <t>AIM</t>
  </si>
  <si>
    <t>Allianz</t>
  </si>
  <si>
    <t>Astra</t>
  </si>
  <si>
    <t>CIG</t>
  </si>
  <si>
    <t>K&amp;H</t>
  </si>
  <si>
    <t>Külföldi</t>
  </si>
  <si>
    <t>Posta</t>
  </si>
  <si>
    <t>MÁV</t>
  </si>
  <si>
    <t>MKB</t>
  </si>
  <si>
    <t>Signal</t>
  </si>
  <si>
    <t>Union</t>
  </si>
  <si>
    <t>Uniqua</t>
  </si>
  <si>
    <t>Wáberer</t>
  </si>
  <si>
    <t>Generali-P</t>
  </si>
  <si>
    <t>Genertel</t>
  </si>
  <si>
    <t>GGB</t>
  </si>
  <si>
    <t>KöBE</t>
  </si>
  <si>
    <t>biztosító</t>
  </si>
  <si>
    <t>jármű fajta</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</si>
</sst>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0000\-0\-00"/>
    <numFmt numFmtId="165" formatCode="&quot;Igen&quot;;&quot;Igen&quot;;&quot;Nem&quot;"/>
    <numFmt numFmtId="166" formatCode="&quot;Igaz&quot;;&quot;Igaz&quot;;&quot;Hamis&quot;"/>
    <numFmt numFmtId="167" formatCode="&quot;Be&quot;;&quot;Be&quot;;&quot;Ki&quot;"/>
    <numFmt numFmtId="168" formatCode="[$¥€-2]\ #\ ##,000_);[Red]\([$€-2]\ #\ ##,000\)"/>
    <numFmt numFmtId="169" formatCode="#,##0\ &quot;Ft&quot;"/>
    <numFmt numFmtId="170" formatCode="00\-00\-000000"/>
    <numFmt numFmtId="171" formatCode="0\1\-\2\2\-\3\3\3\4\4\4"/>
  </numFmts>
  <fonts count="104">
    <font>
      <sz val="10"/>
      <name val="Arial"/>
      <family val="0"/>
    </font>
    <font>
      <sz val="8"/>
      <name val="Tahoma"/>
      <family val="2"/>
    </font>
    <font>
      <sz val="10"/>
      <name val="Arial CE"/>
      <family val="0"/>
    </font>
    <font>
      <u val="single"/>
      <sz val="10"/>
      <color indexed="12"/>
      <name val="Arial"/>
      <family val="2"/>
    </font>
    <font>
      <u val="single"/>
      <sz val="7.5"/>
      <color indexed="36"/>
      <name val="Arial CE"/>
      <family val="0"/>
    </font>
    <font>
      <sz val="8"/>
      <name val="Arial"/>
      <family val="2"/>
    </font>
    <font>
      <sz val="8"/>
      <name val="Arial CE"/>
      <family val="0"/>
    </font>
    <font>
      <b/>
      <sz val="10"/>
      <name val="Arial CE"/>
      <family val="0"/>
    </font>
    <font>
      <b/>
      <sz val="10"/>
      <color indexed="9"/>
      <name val="Arial CE"/>
      <family val="0"/>
    </font>
    <font>
      <sz val="24"/>
      <color indexed="17"/>
      <name val="Arial CE"/>
      <family val="0"/>
    </font>
    <font>
      <b/>
      <sz val="12"/>
      <name val="Arial"/>
      <family val="2"/>
    </font>
    <font>
      <sz val="12"/>
      <name val="Arial"/>
      <family val="2"/>
    </font>
    <font>
      <sz val="12"/>
      <color indexed="58"/>
      <name val="Arial"/>
      <family val="2"/>
    </font>
    <font>
      <sz val="12"/>
      <name val="Arial CE"/>
      <family val="0"/>
    </font>
    <font>
      <sz val="10"/>
      <name val="Arial Narrow"/>
      <family val="2"/>
    </font>
    <font>
      <sz val="8"/>
      <name val="Arial Narrow"/>
      <family val="2"/>
    </font>
    <font>
      <sz val="12"/>
      <name val="Arial Narrow"/>
      <family val="2"/>
    </font>
    <font>
      <sz val="9"/>
      <name val="Arial Narrow"/>
      <family val="2"/>
    </font>
    <font>
      <sz val="10"/>
      <name val="Tahoma"/>
      <family val="2"/>
    </font>
    <font>
      <b/>
      <sz val="10"/>
      <name val="Tahoma"/>
      <family val="2"/>
    </font>
    <font>
      <b/>
      <sz val="11"/>
      <name val="Tahoma"/>
      <family val="2"/>
    </font>
    <font>
      <sz val="11"/>
      <name val="Tahoma"/>
      <family val="2"/>
    </font>
    <font>
      <b/>
      <u val="single"/>
      <sz val="12"/>
      <name val="Arial"/>
      <family val="2"/>
    </font>
    <font>
      <b/>
      <sz val="12"/>
      <name val="Arial Narrow"/>
      <family val="2"/>
    </font>
    <font>
      <sz val="10"/>
      <color indexed="21"/>
      <name val="Arial CE"/>
      <family val="0"/>
    </font>
    <font>
      <sz val="26"/>
      <color indexed="17"/>
      <name val="Arial CE"/>
      <family val="0"/>
    </font>
    <font>
      <sz val="10"/>
      <color indexed="21"/>
      <name val="Arial"/>
      <family val="2"/>
    </font>
    <font>
      <b/>
      <sz val="20"/>
      <name val="Arial"/>
      <family val="2"/>
    </font>
    <font>
      <u val="single"/>
      <sz val="10"/>
      <name val="Arial"/>
      <family val="2"/>
    </font>
    <font>
      <sz val="10"/>
      <color indexed="56"/>
      <name val="Arial"/>
      <family val="2"/>
    </font>
    <font>
      <sz val="10"/>
      <name val="Helv"/>
      <family val="0"/>
    </font>
    <font>
      <b/>
      <sz val="10"/>
      <color indexed="21"/>
      <name val="Arial"/>
      <family val="2"/>
    </font>
    <font>
      <b/>
      <u val="single"/>
      <sz val="14"/>
      <name val="Arial"/>
      <family val="2"/>
    </font>
    <font>
      <b/>
      <u val="single"/>
      <sz val="11"/>
      <name val="Arial"/>
      <family val="2"/>
    </font>
    <font>
      <sz val="11"/>
      <name val="Arial"/>
      <family val="2"/>
    </font>
    <font>
      <sz val="11"/>
      <name val="Calibri"/>
      <family val="2"/>
    </font>
    <font>
      <b/>
      <sz val="11"/>
      <name val="Calibri"/>
      <family val="2"/>
    </font>
    <font>
      <i/>
      <sz val="10"/>
      <name val="Arial CE"/>
      <family val="0"/>
    </font>
    <font>
      <sz val="9"/>
      <name val="Tahoma"/>
      <family val="2"/>
    </font>
    <font>
      <b/>
      <sz val="9"/>
      <name val="Tahoma"/>
      <family val="2"/>
    </font>
    <font>
      <b/>
      <sz val="10"/>
      <name val="Arial Narrow"/>
      <family val="2"/>
    </font>
    <font>
      <u val="single"/>
      <sz val="12"/>
      <name val="Arial CE"/>
      <family val="0"/>
    </font>
    <font>
      <sz val="11"/>
      <name val="Arial CE"/>
      <family val="0"/>
    </font>
    <font>
      <b/>
      <sz val="8"/>
      <name val="Tahoma"/>
      <family val="2"/>
    </font>
    <font>
      <b/>
      <i/>
      <u val="single"/>
      <sz val="11"/>
      <color indexed="21"/>
      <name val="Arial CE"/>
      <family val="0"/>
    </font>
    <font>
      <i/>
      <sz val="9"/>
      <name val="Tahoma"/>
      <family val="2"/>
    </font>
    <font>
      <sz val="4"/>
      <name val="Arial CE"/>
      <family val="0"/>
    </font>
    <font>
      <b/>
      <sz val="9"/>
      <name val="Arial"/>
      <family val="2"/>
    </font>
    <font>
      <sz val="9"/>
      <name val="Arial"/>
      <family val="2"/>
    </font>
    <font>
      <u val="single"/>
      <sz val="11"/>
      <name val="Tahoma"/>
      <family val="2"/>
    </font>
    <font>
      <sz val="11"/>
      <color indexed="63"/>
      <name val="Calibri"/>
      <family val="2"/>
    </font>
    <font>
      <sz val="11"/>
      <color indexed="9"/>
      <name val="Calibri"/>
      <family val="2"/>
    </font>
    <font>
      <sz val="11"/>
      <color indexed="54"/>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56"/>
      <name val="Calibri"/>
      <family val="2"/>
    </font>
    <font>
      <sz val="11"/>
      <color indexed="52"/>
      <name val="Calibri"/>
      <family val="2"/>
    </font>
    <font>
      <sz val="11"/>
      <color indexed="27"/>
      <name val="Calibri"/>
      <family val="2"/>
    </font>
    <font>
      <b/>
      <sz val="11"/>
      <color indexed="23"/>
      <name val="Calibri"/>
      <family val="2"/>
    </font>
    <font>
      <i/>
      <sz val="11"/>
      <color indexed="55"/>
      <name val="Calibri"/>
      <family val="2"/>
    </font>
    <font>
      <b/>
      <sz val="11"/>
      <color indexed="63"/>
      <name val="Calibri"/>
      <family val="2"/>
    </font>
    <font>
      <sz val="11"/>
      <color indexed="48"/>
      <name val="Calibri"/>
      <family val="2"/>
    </font>
    <font>
      <sz val="11"/>
      <color indexed="24"/>
      <name val="Calibri"/>
      <family val="2"/>
    </font>
    <font>
      <b/>
      <sz val="11"/>
      <color indexed="52"/>
      <name val="Calibri"/>
      <family val="2"/>
    </font>
    <font>
      <sz val="8"/>
      <color indexed="13"/>
      <name val="Arial"/>
      <family val="2"/>
    </font>
    <font>
      <sz val="10"/>
      <color indexed="55"/>
      <name val="Arial Narrow"/>
      <family val="2"/>
    </font>
    <font>
      <sz val="10"/>
      <color indexed="56"/>
      <name val="Arial Narrow"/>
      <family val="2"/>
    </font>
    <font>
      <sz val="10"/>
      <color indexed="9"/>
      <name val="Arial"/>
      <family val="2"/>
    </font>
    <font>
      <b/>
      <sz val="10"/>
      <color indexed="56"/>
      <name val="Arial"/>
      <family val="2"/>
    </font>
    <font>
      <sz val="10"/>
      <color indexed="56"/>
      <name val="Arial CE"/>
      <family val="0"/>
    </font>
    <font>
      <b/>
      <sz val="10"/>
      <color indexed="63"/>
      <name val="Arial"/>
      <family val="0"/>
    </font>
    <font>
      <b/>
      <sz val="10"/>
      <color indexed="9"/>
      <name val="Arial"/>
      <family val="0"/>
    </font>
    <font>
      <sz val="10"/>
      <color indexed="63"/>
      <name val="Arial"/>
      <family val="0"/>
    </font>
    <font>
      <b/>
      <sz val="12"/>
      <color indexed="63"/>
      <name val="Arial"/>
      <family val="0"/>
    </font>
    <font>
      <b/>
      <sz val="9"/>
      <color indexed="9"/>
      <name val="Arial"/>
      <family val="0"/>
    </font>
    <font>
      <b/>
      <sz val="11"/>
      <color indexed="63"/>
      <name val="Arial"/>
      <family val="0"/>
    </font>
    <font>
      <sz val="8"/>
      <color indexed="63"/>
      <name val="Arial CE"/>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rgb="FF92D050"/>
      <name val="Arial"/>
      <family val="2"/>
    </font>
    <font>
      <sz val="10"/>
      <color theme="0" tint="-0.4999699890613556"/>
      <name val="Arial Narrow"/>
      <family val="2"/>
    </font>
    <font>
      <sz val="10"/>
      <color rgb="FFFF0000"/>
      <name val="Arial Narrow"/>
      <family val="2"/>
    </font>
    <font>
      <sz val="10"/>
      <color theme="0"/>
      <name val="Arial"/>
      <family val="2"/>
    </font>
    <font>
      <b/>
      <sz val="10"/>
      <color rgb="FFFF0000"/>
      <name val="Arial"/>
      <family val="2"/>
    </font>
    <font>
      <sz val="10"/>
      <color rgb="FFFF0000"/>
      <name val="Arial CE"/>
      <family val="0"/>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9"/>
        <bgColor indexed="64"/>
      </patternFill>
    </fill>
    <fill>
      <patternFill patternType="solid">
        <fgColor indexed="17"/>
        <bgColor indexed="64"/>
      </patternFill>
    </fill>
    <fill>
      <patternFill patternType="solid">
        <fgColor indexed="23"/>
        <bgColor indexed="64"/>
      </patternFill>
    </fill>
    <fill>
      <patternFill patternType="solid">
        <fgColor indexed="21"/>
        <bgColor indexed="64"/>
      </patternFill>
    </fill>
    <fill>
      <patternFill patternType="solid">
        <fgColor indexed="50"/>
        <bgColor indexed="64"/>
      </patternFill>
    </fill>
    <fill>
      <patternFill patternType="solid">
        <fgColor indexed="13"/>
        <bgColor indexed="64"/>
      </patternFill>
    </fill>
    <fill>
      <patternFill patternType="solid">
        <fgColor indexed="39"/>
        <bgColor indexed="64"/>
      </patternFill>
    </fill>
    <fill>
      <patternFill patternType="solid">
        <fgColor indexed="30"/>
        <bgColor indexed="64"/>
      </patternFill>
    </fill>
    <fill>
      <patternFill patternType="solid">
        <fgColor indexed="36"/>
        <bgColor indexed="64"/>
      </patternFill>
    </fill>
    <fill>
      <patternFill patternType="solid">
        <fgColor indexed="45"/>
        <bgColor indexed="64"/>
      </patternFill>
    </fill>
    <fill>
      <patternFill patternType="solid">
        <fgColor indexed="46"/>
        <bgColor indexed="64"/>
      </patternFill>
    </fill>
    <fill>
      <patternFill patternType="solid">
        <fgColor rgb="FFFFFF00"/>
        <bgColor indexed="64"/>
      </patternFill>
    </fill>
    <fill>
      <patternFill patternType="solid">
        <fgColor rgb="FF92D050"/>
        <bgColor indexed="64"/>
      </patternFill>
    </fill>
    <fill>
      <patternFill patternType="solid">
        <fgColor rgb="FFDEE8E7"/>
        <bgColor indexed="64"/>
      </patternFill>
    </fill>
    <fill>
      <patternFill patternType="solid">
        <fgColor rgb="FF99CCFF"/>
        <bgColor indexed="64"/>
      </patternFill>
    </fill>
    <fill>
      <patternFill patternType="solid">
        <fgColor rgb="FFA1D288"/>
        <bgColor indexed="64"/>
      </patternFill>
    </fill>
    <fill>
      <patternFill patternType="solid">
        <fgColor rgb="FFE6EEED"/>
        <bgColor indexed="64"/>
      </patternFill>
    </fill>
    <fill>
      <patternFill patternType="solid">
        <fgColor rgb="FF7030A0"/>
        <bgColor indexed="64"/>
      </patternFill>
    </fill>
    <fill>
      <patternFill patternType="solid">
        <fgColor rgb="FFFAAE16"/>
        <bgColor indexed="64"/>
      </patternFill>
    </fill>
    <fill>
      <patternFill patternType="solid">
        <fgColor rgb="FF00B0F0"/>
        <bgColor indexed="64"/>
      </patternFill>
    </fill>
    <fill>
      <patternFill patternType="solid">
        <fgColor indexed="42"/>
        <bgColor indexed="64"/>
      </patternFill>
    </fill>
    <fill>
      <patternFill patternType="solid">
        <fgColor theme="0" tint="-0.24997000396251678"/>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indexed="59"/>
      </bottom>
    </border>
    <border>
      <left>
        <color indexed="63"/>
      </left>
      <right>
        <color indexed="63"/>
      </right>
      <top>
        <color indexed="63"/>
      </top>
      <bottom style="medium">
        <color indexed="17"/>
      </bottom>
    </border>
    <border>
      <left>
        <color indexed="63"/>
      </left>
      <right>
        <color indexed="63"/>
      </right>
      <top>
        <color indexed="63"/>
      </top>
      <bottom style="medium">
        <color indexed="23"/>
      </bottom>
    </border>
    <border>
      <left>
        <color indexed="63"/>
      </left>
      <right>
        <color indexed="63"/>
      </right>
      <top>
        <color indexed="63"/>
      </top>
      <bottom style="medium">
        <color indexed="21"/>
      </bottom>
    </border>
    <border>
      <left style="thin">
        <color indexed="57"/>
      </left>
      <right>
        <color indexed="63"/>
      </right>
      <top style="thin">
        <color indexed="57"/>
      </top>
      <bottom>
        <color indexed="63"/>
      </bottom>
    </border>
    <border>
      <left>
        <color indexed="63"/>
      </left>
      <right>
        <color indexed="63"/>
      </right>
      <top style="thin">
        <color indexed="57"/>
      </top>
      <bottom>
        <color indexed="63"/>
      </bottom>
    </border>
    <border>
      <left>
        <color indexed="63"/>
      </left>
      <right style="thin">
        <color indexed="57"/>
      </right>
      <top style="thin">
        <color indexed="57"/>
      </top>
      <bottom>
        <color indexed="63"/>
      </bottom>
    </border>
    <border>
      <left style="thin">
        <color indexed="57"/>
      </left>
      <right>
        <color indexed="63"/>
      </right>
      <top>
        <color indexed="63"/>
      </top>
      <bottom>
        <color indexed="63"/>
      </bottom>
    </border>
    <border>
      <left>
        <color indexed="63"/>
      </left>
      <right style="thin">
        <color indexed="57"/>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7"/>
      </left>
      <right style="thin">
        <color indexed="57"/>
      </right>
      <top style="thin">
        <color indexed="57"/>
      </top>
      <bottom style="thin">
        <color indexed="57"/>
      </bottom>
    </border>
    <border>
      <left>
        <color indexed="63"/>
      </left>
      <right>
        <color indexed="63"/>
      </right>
      <top>
        <color indexed="63"/>
      </top>
      <bottom style="thin">
        <color rgb="FF63A084"/>
      </bottom>
    </border>
    <border>
      <left>
        <color indexed="63"/>
      </left>
      <right style="thin">
        <color rgb="FF63A084"/>
      </right>
      <top>
        <color indexed="63"/>
      </top>
      <bottom style="thin">
        <color rgb="FF63A084"/>
      </bottom>
    </border>
    <border>
      <left>
        <color indexed="63"/>
      </left>
      <right style="thin">
        <color rgb="FF63A084"/>
      </right>
      <top style="thin">
        <color rgb="FF63A084"/>
      </top>
      <bottom style="thin">
        <color rgb="FF63A084"/>
      </bottom>
    </border>
    <border>
      <left style="thin"/>
      <right style="thin"/>
      <top>
        <color indexed="63"/>
      </top>
      <bottom>
        <color indexed="63"/>
      </bottom>
    </border>
    <border>
      <left style="thin">
        <color rgb="FF63A084"/>
      </left>
      <right style="thin">
        <color rgb="FF63A084"/>
      </right>
      <top style="thin">
        <color rgb="FF63A084"/>
      </top>
      <bottom style="thin">
        <color rgb="FF63A084"/>
      </bottom>
    </border>
    <border>
      <left>
        <color indexed="63"/>
      </left>
      <right>
        <color indexed="63"/>
      </right>
      <top style="thin">
        <color rgb="FF63A084"/>
      </top>
      <bottom style="thin">
        <color rgb="FF63A084"/>
      </bottom>
    </border>
    <border>
      <left style="thin"/>
      <right>
        <color indexed="63"/>
      </right>
      <top style="thin"/>
      <bottom style="thin"/>
    </border>
    <border>
      <left>
        <color indexed="63"/>
      </left>
      <right style="thin"/>
      <top style="thin"/>
      <bottom style="thin"/>
    </border>
    <border>
      <left style="thin">
        <color rgb="FF63A084"/>
      </left>
      <right>
        <color indexed="63"/>
      </right>
      <top>
        <color indexed="63"/>
      </top>
      <bottom>
        <color indexed="63"/>
      </bottom>
    </border>
    <border>
      <left>
        <color indexed="63"/>
      </left>
      <right style="thin">
        <color rgb="FF63A084"/>
      </right>
      <top>
        <color indexed="63"/>
      </top>
      <bottom>
        <color indexed="63"/>
      </bottom>
    </border>
    <border>
      <left style="thin">
        <color rgb="FF63A084"/>
      </left>
      <right>
        <color indexed="63"/>
      </right>
      <top>
        <color indexed="63"/>
      </top>
      <bottom style="thin">
        <color rgb="FF63A084"/>
      </bottom>
    </border>
    <border>
      <left style="thin">
        <color indexed="57"/>
      </left>
      <right>
        <color indexed="63"/>
      </right>
      <top style="thin">
        <color indexed="57"/>
      </top>
      <bottom style="thin">
        <color indexed="57"/>
      </bottom>
    </border>
    <border>
      <left>
        <color indexed="63"/>
      </left>
      <right>
        <color indexed="63"/>
      </right>
      <top style="thin">
        <color indexed="57"/>
      </top>
      <bottom style="thin">
        <color indexed="57"/>
      </bottom>
    </border>
    <border>
      <left>
        <color indexed="63"/>
      </left>
      <right style="thin">
        <color indexed="57"/>
      </right>
      <top style="thin">
        <color indexed="57"/>
      </top>
      <bottom style="thin">
        <color indexed="57"/>
      </bottom>
    </border>
    <border>
      <left style="thin">
        <color rgb="FF63A084"/>
      </left>
      <right>
        <color indexed="63"/>
      </right>
      <top style="thin">
        <color rgb="FF63A084"/>
      </top>
      <bottom style="thin">
        <color rgb="FF63A084"/>
      </bottom>
    </border>
    <border>
      <left style="thin">
        <color rgb="FF63A084"/>
      </left>
      <right style="thin"/>
      <top style="thin">
        <color rgb="FF63A084"/>
      </top>
      <bottom style="thin">
        <color rgb="FF63A084"/>
      </bottom>
    </border>
    <border>
      <left style="thin"/>
      <right style="thin"/>
      <top style="thin">
        <color rgb="FF63A084"/>
      </top>
      <bottom style="thin">
        <color rgb="FF63A084"/>
      </bottom>
    </border>
    <border>
      <left style="thin"/>
      <right style="thin">
        <color rgb="FF63A084"/>
      </right>
      <top style="thin">
        <color rgb="FF63A084"/>
      </top>
      <bottom style="thin">
        <color rgb="FF63A08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2" fillId="20" borderId="1" applyNumberFormat="0" applyAlignment="0" applyProtection="0"/>
    <xf numFmtId="0" fontId="83" fillId="0" borderId="0" applyNumberFormat="0" applyFill="0" applyBorder="0" applyAlignment="0" applyProtection="0"/>
    <xf numFmtId="0" fontId="84" fillId="0" borderId="2" applyNumberFormat="0" applyFill="0" applyAlignment="0" applyProtection="0"/>
    <xf numFmtId="0" fontId="85" fillId="0" borderId="3" applyNumberFormat="0" applyFill="0" applyAlignment="0" applyProtection="0"/>
    <xf numFmtId="0" fontId="86" fillId="0" borderId="4" applyNumberFormat="0" applyFill="0" applyAlignment="0" applyProtection="0"/>
    <xf numFmtId="0" fontId="86" fillId="0" borderId="0" applyNumberFormat="0" applyFill="0" applyBorder="0" applyAlignment="0" applyProtection="0"/>
    <xf numFmtId="0" fontId="8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89" fillId="0" borderId="6" applyNumberFormat="0" applyFill="0" applyAlignment="0" applyProtection="0"/>
    <xf numFmtId="0" fontId="0" fillId="22" borderId="7" applyNumberFormat="0" applyFont="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1" fillId="28" borderId="0" applyNumberFormat="0" applyBorder="0" applyAlignment="0" applyProtection="0"/>
    <xf numFmtId="0" fontId="90" fillId="29" borderId="0" applyNumberFormat="0" applyBorder="0" applyAlignment="0" applyProtection="0"/>
    <xf numFmtId="0" fontId="91" fillId="30" borderId="8" applyNumberFormat="0" applyAlignment="0" applyProtection="0"/>
    <xf numFmtId="0" fontId="4" fillId="0" borderId="0" applyNumberFormat="0" applyFill="0" applyBorder="0" applyAlignment="0" applyProtection="0"/>
    <xf numFmtId="0" fontId="9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9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0" borderId="1" applyNumberFormat="0" applyAlignment="0" applyProtection="0"/>
    <xf numFmtId="9" fontId="0" fillId="0" borderId="0" applyFont="0" applyFill="0" applyBorder="0" applyAlignment="0" applyProtection="0"/>
  </cellStyleXfs>
  <cellXfs count="271">
    <xf numFmtId="0" fontId="0" fillId="0" borderId="0" xfId="0" applyAlignment="1">
      <alignment/>
    </xf>
    <xf numFmtId="0" fontId="2" fillId="33" borderId="0" xfId="56" applyFill="1">
      <alignment/>
      <protection/>
    </xf>
    <xf numFmtId="0" fontId="2" fillId="0" borderId="0" xfId="56">
      <alignment/>
      <protection/>
    </xf>
    <xf numFmtId="0" fontId="2" fillId="0" borderId="0" xfId="56" applyAlignment="1">
      <alignment horizontal="center"/>
      <protection/>
    </xf>
    <xf numFmtId="0" fontId="2" fillId="33" borderId="0" xfId="56" applyFont="1" applyFill="1">
      <alignment/>
      <protection/>
    </xf>
    <xf numFmtId="0" fontId="2" fillId="0" borderId="0" xfId="56" applyFont="1">
      <alignment/>
      <protection/>
    </xf>
    <xf numFmtId="0" fontId="5" fillId="0" borderId="10" xfId="0" applyNumberFormat="1" applyFont="1" applyFill="1" applyBorder="1" applyAlignment="1" applyProtection="1">
      <alignment wrapText="1"/>
      <protection/>
    </xf>
    <xf numFmtId="0" fontId="5" fillId="0" borderId="10" xfId="0" applyNumberFormat="1" applyFont="1" applyFill="1" applyBorder="1" applyAlignment="1">
      <alignment wrapText="1"/>
    </xf>
    <xf numFmtId="49" fontId="0" fillId="0" borderId="0" xfId="0" applyNumberFormat="1" applyAlignment="1">
      <alignment/>
    </xf>
    <xf numFmtId="0" fontId="0" fillId="0" borderId="0" xfId="0" applyNumberFormat="1" applyAlignment="1">
      <alignment/>
    </xf>
    <xf numFmtId="0" fontId="2" fillId="0" borderId="0" xfId="58">
      <alignment/>
      <protection/>
    </xf>
    <xf numFmtId="0" fontId="7" fillId="34" borderId="11" xfId="58" applyFont="1" applyFill="1" applyBorder="1" applyAlignment="1">
      <alignment vertical="center"/>
      <protection/>
    </xf>
    <xf numFmtId="0" fontId="2" fillId="34" borderId="11" xfId="58" applyFill="1" applyBorder="1">
      <alignment/>
      <protection/>
    </xf>
    <xf numFmtId="0" fontId="2" fillId="35" borderId="12" xfId="58" applyFill="1" applyBorder="1">
      <alignment/>
      <protection/>
    </xf>
    <xf numFmtId="0" fontId="2" fillId="36" borderId="13" xfId="58" applyFill="1" applyBorder="1">
      <alignment/>
      <protection/>
    </xf>
    <xf numFmtId="0" fontId="8" fillId="37" borderId="14" xfId="58" applyFont="1" applyFill="1" applyBorder="1" applyAlignment="1">
      <alignment vertical="center"/>
      <protection/>
    </xf>
    <xf numFmtId="0" fontId="8" fillId="37" borderId="14" xfId="58" applyFont="1" applyFill="1" applyBorder="1">
      <alignment/>
      <protection/>
    </xf>
    <xf numFmtId="0" fontId="2" fillId="0" borderId="0" xfId="58" applyFill="1">
      <alignment/>
      <protection/>
    </xf>
    <xf numFmtId="0" fontId="2" fillId="36" borderId="0" xfId="58" applyFill="1">
      <alignment/>
      <protection/>
    </xf>
    <xf numFmtId="0" fontId="9" fillId="0" borderId="0" xfId="58" applyFont="1" applyFill="1" applyAlignment="1">
      <alignment vertical="center"/>
      <protection/>
    </xf>
    <xf numFmtId="0" fontId="2" fillId="38" borderId="0" xfId="56" applyFill="1">
      <alignment/>
      <protection/>
    </xf>
    <xf numFmtId="49" fontId="0" fillId="38" borderId="0" xfId="0" applyNumberFormat="1" applyFont="1" applyFill="1" applyBorder="1" applyAlignment="1">
      <alignment/>
    </xf>
    <xf numFmtId="0" fontId="2" fillId="38" borderId="0" xfId="58" applyFill="1" applyBorder="1">
      <alignment/>
      <protection/>
    </xf>
    <xf numFmtId="0" fontId="2" fillId="38" borderId="15" xfId="58" applyFill="1" applyBorder="1">
      <alignment/>
      <protection/>
    </xf>
    <xf numFmtId="0" fontId="2" fillId="38" borderId="16" xfId="58" applyFill="1" applyBorder="1">
      <alignment/>
      <protection/>
    </xf>
    <xf numFmtId="0" fontId="2" fillId="38" borderId="17" xfId="58" applyFill="1" applyBorder="1">
      <alignment/>
      <protection/>
    </xf>
    <xf numFmtId="49" fontId="0" fillId="38" borderId="18" xfId="0" applyNumberFormat="1" applyFont="1" applyFill="1" applyBorder="1" applyAlignment="1">
      <alignment/>
    </xf>
    <xf numFmtId="49" fontId="0" fillId="38" borderId="19" xfId="0" applyNumberFormat="1" applyFont="1" applyFill="1" applyBorder="1" applyAlignment="1">
      <alignment/>
    </xf>
    <xf numFmtId="0" fontId="2" fillId="0" borderId="0" xfId="58" applyFont="1">
      <alignment/>
      <protection/>
    </xf>
    <xf numFmtId="3" fontId="0" fillId="0" borderId="0" xfId="0" applyNumberFormat="1" applyAlignment="1">
      <alignment/>
    </xf>
    <xf numFmtId="0" fontId="0" fillId="39" borderId="0" xfId="0" applyNumberFormat="1" applyFill="1" applyAlignment="1">
      <alignment/>
    </xf>
    <xf numFmtId="49" fontId="0" fillId="0" borderId="0" xfId="0" applyNumberFormat="1" applyAlignment="1">
      <alignment horizontal="center"/>
    </xf>
    <xf numFmtId="0" fontId="2" fillId="0" borderId="0" xfId="58" applyProtection="1">
      <alignment/>
      <protection/>
    </xf>
    <xf numFmtId="0" fontId="2" fillId="0" borderId="0" xfId="58" applyProtection="1">
      <alignment/>
      <protection locked="0"/>
    </xf>
    <xf numFmtId="0" fontId="2" fillId="0" borderId="0" xfId="58" applyFont="1" applyProtection="1">
      <alignment/>
      <protection locked="0"/>
    </xf>
    <xf numFmtId="0" fontId="13" fillId="0" borderId="10" xfId="58" applyFont="1" applyBorder="1" applyAlignment="1" applyProtection="1">
      <alignment horizontal="center"/>
      <protection locked="0"/>
    </xf>
    <xf numFmtId="0" fontId="2" fillId="40" borderId="0" xfId="58" applyFill="1" applyBorder="1">
      <alignment/>
      <protection/>
    </xf>
    <xf numFmtId="0" fontId="2" fillId="40" borderId="0" xfId="58" applyFont="1" applyFill="1" applyBorder="1" applyAlignment="1">
      <alignment horizontal="right"/>
      <protection/>
    </xf>
    <xf numFmtId="0" fontId="2" fillId="40" borderId="0" xfId="58" applyFill="1">
      <alignment/>
      <protection/>
    </xf>
    <xf numFmtId="49" fontId="0" fillId="41" borderId="18" xfId="0" applyNumberFormat="1" applyFont="1" applyFill="1" applyBorder="1" applyAlignment="1">
      <alignment/>
    </xf>
    <xf numFmtId="49" fontId="0" fillId="41" borderId="0" xfId="0" applyNumberFormat="1" applyFont="1" applyFill="1" applyBorder="1" applyAlignment="1">
      <alignment/>
    </xf>
    <xf numFmtId="49" fontId="0" fillId="41" borderId="0" xfId="0" applyNumberFormat="1" applyFont="1" applyFill="1" applyBorder="1" applyAlignment="1" applyProtection="1">
      <alignment/>
      <protection/>
    </xf>
    <xf numFmtId="0" fontId="0" fillId="41" borderId="0" xfId="58" applyFont="1" applyFill="1" applyBorder="1">
      <alignment/>
      <protection/>
    </xf>
    <xf numFmtId="0" fontId="0" fillId="41" borderId="19" xfId="58" applyFont="1" applyFill="1" applyBorder="1">
      <alignment/>
      <protection/>
    </xf>
    <xf numFmtId="0" fontId="0" fillId="41" borderId="20" xfId="58" applyFont="1" applyFill="1" applyBorder="1">
      <alignment/>
      <protection/>
    </xf>
    <xf numFmtId="0" fontId="0" fillId="41" borderId="21" xfId="58" applyFont="1" applyFill="1" applyBorder="1">
      <alignment/>
      <protection/>
    </xf>
    <xf numFmtId="0" fontId="0" fillId="41" borderId="22" xfId="58" applyFont="1" applyFill="1" applyBorder="1">
      <alignment/>
      <protection/>
    </xf>
    <xf numFmtId="0" fontId="2" fillId="39" borderId="0" xfId="58" applyFill="1">
      <alignment/>
      <protection/>
    </xf>
    <xf numFmtId="0" fontId="2" fillId="0" borderId="0" xfId="57" applyFont="1" applyProtection="1">
      <alignment/>
      <protection locked="0"/>
    </xf>
    <xf numFmtId="49" fontId="0" fillId="39" borderId="0" xfId="0" applyNumberFormat="1" applyFill="1" applyAlignment="1">
      <alignment/>
    </xf>
    <xf numFmtId="1" fontId="0" fillId="39" borderId="0" xfId="0" applyNumberFormat="1" applyFill="1" applyAlignment="1">
      <alignment/>
    </xf>
    <xf numFmtId="49" fontId="22" fillId="38" borderId="0" xfId="0" applyNumberFormat="1" applyFont="1" applyFill="1" applyBorder="1" applyAlignment="1">
      <alignment/>
    </xf>
    <xf numFmtId="0" fontId="2" fillId="41" borderId="0" xfId="56" applyFont="1" applyFill="1">
      <alignment/>
      <protection/>
    </xf>
    <xf numFmtId="0" fontId="2" fillId="38" borderId="0" xfId="56" applyFont="1" applyFill="1">
      <alignment/>
      <protection/>
    </xf>
    <xf numFmtId="0" fontId="2" fillId="41" borderId="0" xfId="56" applyFill="1">
      <alignment/>
      <protection/>
    </xf>
    <xf numFmtId="0" fontId="2" fillId="33" borderId="23" xfId="56" applyFont="1" applyFill="1" applyBorder="1">
      <alignment/>
      <protection/>
    </xf>
    <xf numFmtId="0" fontId="2" fillId="0" borderId="24" xfId="56" applyBorder="1">
      <alignment/>
      <protection/>
    </xf>
    <xf numFmtId="0" fontId="2" fillId="33" borderId="25" xfId="56" applyFont="1" applyFill="1" applyBorder="1">
      <alignment/>
      <protection/>
    </xf>
    <xf numFmtId="0" fontId="2" fillId="0" borderId="26" xfId="56" applyBorder="1">
      <alignment/>
      <protection/>
    </xf>
    <xf numFmtId="0" fontId="2" fillId="0" borderId="0" xfId="56" applyBorder="1">
      <alignment/>
      <protection/>
    </xf>
    <xf numFmtId="0" fontId="0" fillId="0" borderId="27" xfId="0" applyBorder="1" applyAlignment="1">
      <alignment/>
    </xf>
    <xf numFmtId="0" fontId="2" fillId="0" borderId="28" xfId="56" applyFont="1" applyBorder="1">
      <alignment/>
      <protection/>
    </xf>
    <xf numFmtId="0" fontId="2" fillId="0" borderId="29" xfId="56" applyFont="1" applyBorder="1">
      <alignment/>
      <protection/>
    </xf>
    <xf numFmtId="0" fontId="0" fillId="0" borderId="30" xfId="0" applyBorder="1" applyAlignment="1">
      <alignment/>
    </xf>
    <xf numFmtId="0" fontId="2" fillId="0" borderId="28" xfId="56" applyBorder="1">
      <alignment/>
      <protection/>
    </xf>
    <xf numFmtId="0" fontId="2" fillId="0" borderId="29" xfId="56" applyBorder="1">
      <alignment/>
      <protection/>
    </xf>
    <xf numFmtId="0" fontId="2" fillId="0" borderId="30" xfId="56" applyBorder="1">
      <alignment/>
      <protection/>
    </xf>
    <xf numFmtId="0" fontId="5" fillId="38" borderId="10" xfId="0" applyNumberFormat="1" applyFont="1" applyFill="1" applyBorder="1" applyAlignment="1">
      <alignment wrapText="1"/>
    </xf>
    <xf numFmtId="0" fontId="5" fillId="41" borderId="10" xfId="0" applyNumberFormat="1" applyFont="1" applyFill="1" applyBorder="1" applyAlignment="1">
      <alignment wrapText="1"/>
    </xf>
    <xf numFmtId="0" fontId="0" fillId="41" borderId="0" xfId="0" applyNumberFormat="1" applyFill="1" applyAlignment="1">
      <alignment/>
    </xf>
    <xf numFmtId="0" fontId="0" fillId="0" borderId="29" xfId="0" applyBorder="1" applyAlignment="1">
      <alignment/>
    </xf>
    <xf numFmtId="0" fontId="0" fillId="0" borderId="0" xfId="0" applyFill="1" applyBorder="1" applyAlignment="1">
      <alignment/>
    </xf>
    <xf numFmtId="0" fontId="0" fillId="39" borderId="0" xfId="0" applyFill="1" applyAlignment="1">
      <alignment/>
    </xf>
    <xf numFmtId="0" fontId="24" fillId="40" borderId="0" xfId="58" applyFont="1" applyFill="1" applyBorder="1">
      <alignment/>
      <protection/>
    </xf>
    <xf numFmtId="49" fontId="0" fillId="38" borderId="31" xfId="0" applyNumberFormat="1" applyFont="1" applyFill="1" applyBorder="1" applyAlignment="1">
      <alignment/>
    </xf>
    <xf numFmtId="0" fontId="0" fillId="41" borderId="31" xfId="58" applyFont="1" applyFill="1" applyBorder="1">
      <alignment/>
      <protection/>
    </xf>
    <xf numFmtId="0" fontId="2" fillId="42" borderId="31" xfId="58" applyFill="1" applyBorder="1">
      <alignment/>
      <protection/>
    </xf>
    <xf numFmtId="0" fontId="2" fillId="43" borderId="31" xfId="58" applyFill="1" applyBorder="1">
      <alignment/>
      <protection/>
    </xf>
    <xf numFmtId="0" fontId="0" fillId="44" borderId="0" xfId="0" applyFill="1" applyAlignment="1">
      <alignment/>
    </xf>
    <xf numFmtId="0" fontId="0" fillId="44" borderId="29" xfId="0" applyFill="1" applyBorder="1" applyAlignment="1">
      <alignment/>
    </xf>
    <xf numFmtId="0" fontId="26" fillId="0" borderId="0" xfId="0" applyFont="1" applyAlignment="1">
      <alignment/>
    </xf>
    <xf numFmtId="0" fontId="0" fillId="0" borderId="0" xfId="0" applyAlignment="1">
      <alignment horizontal="left" vertical="center"/>
    </xf>
    <xf numFmtId="0" fontId="27" fillId="0" borderId="0" xfId="0" applyFont="1" applyAlignment="1">
      <alignment/>
    </xf>
    <xf numFmtId="0" fontId="0" fillId="0" borderId="0" xfId="0" applyAlignment="1" applyProtection="1">
      <alignment/>
      <protection locked="0"/>
    </xf>
    <xf numFmtId="0" fontId="0" fillId="33" borderId="0" xfId="0" applyFill="1" applyAlignment="1">
      <alignment/>
    </xf>
    <xf numFmtId="0" fontId="2" fillId="0" borderId="0" xfId="58" applyFont="1" applyAlignment="1">
      <alignment horizontal="right"/>
      <protection/>
    </xf>
    <xf numFmtId="0" fontId="2" fillId="45" borderId="0" xfId="56" applyFill="1">
      <alignment/>
      <protection/>
    </xf>
    <xf numFmtId="0" fontId="7" fillId="45" borderId="0" xfId="56" applyFont="1" applyFill="1">
      <alignment/>
      <protection/>
    </xf>
    <xf numFmtId="0" fontId="2" fillId="45" borderId="10" xfId="56" applyFill="1" applyBorder="1">
      <alignment/>
      <protection/>
    </xf>
    <xf numFmtId="0" fontId="7" fillId="45" borderId="10" xfId="56" applyFont="1" applyFill="1" applyBorder="1">
      <alignment/>
      <protection/>
    </xf>
    <xf numFmtId="0" fontId="5" fillId="45" borderId="10" xfId="0" applyNumberFormat="1" applyFont="1" applyFill="1" applyBorder="1" applyAlignment="1">
      <alignment wrapText="1"/>
    </xf>
    <xf numFmtId="0" fontId="31" fillId="0" borderId="0" xfId="0" applyFont="1" applyAlignment="1">
      <alignment/>
    </xf>
    <xf numFmtId="0" fontId="32" fillId="33" borderId="0" xfId="0" applyFont="1" applyFill="1" applyAlignment="1">
      <alignment/>
    </xf>
    <xf numFmtId="0" fontId="0" fillId="0" borderId="0" xfId="0" applyFont="1" applyAlignment="1">
      <alignment horizontal="right"/>
    </xf>
    <xf numFmtId="0" fontId="97" fillId="0" borderId="0" xfId="0" applyFont="1" applyAlignment="1">
      <alignment horizontal="right"/>
    </xf>
    <xf numFmtId="0" fontId="2" fillId="45" borderId="10" xfId="56" applyFont="1" applyFill="1" applyBorder="1">
      <alignment/>
      <protection/>
    </xf>
    <xf numFmtId="0" fontId="2" fillId="0" borderId="23" xfId="56" applyBorder="1">
      <alignment/>
      <protection/>
    </xf>
    <xf numFmtId="3" fontId="2" fillId="0" borderId="25" xfId="56" applyNumberFormat="1" applyBorder="1">
      <alignment/>
      <protection/>
    </xf>
    <xf numFmtId="3" fontId="2" fillId="0" borderId="27" xfId="56" applyNumberFormat="1" applyBorder="1">
      <alignment/>
      <protection/>
    </xf>
    <xf numFmtId="3" fontId="2" fillId="0" borderId="30" xfId="56" applyNumberFormat="1" applyBorder="1">
      <alignment/>
      <protection/>
    </xf>
    <xf numFmtId="0" fontId="2" fillId="0" borderId="25" xfId="56" applyBorder="1">
      <alignment/>
      <protection/>
    </xf>
    <xf numFmtId="0" fontId="2" fillId="45" borderId="26" xfId="56" applyFill="1" applyBorder="1">
      <alignment/>
      <protection/>
    </xf>
    <xf numFmtId="0" fontId="2" fillId="45" borderId="0" xfId="56" applyFill="1" applyBorder="1" applyAlignment="1">
      <alignment horizontal="center"/>
      <protection/>
    </xf>
    <xf numFmtId="0" fontId="2" fillId="45" borderId="27" xfId="56" applyFill="1" applyBorder="1" applyAlignment="1">
      <alignment horizontal="center"/>
      <protection/>
    </xf>
    <xf numFmtId="49" fontId="14" fillId="43" borderId="10" xfId="0" applyNumberFormat="1" applyFont="1" applyFill="1" applyBorder="1" applyAlignment="1" applyProtection="1">
      <alignment horizontal="center" vertical="center" wrapText="1"/>
      <protection/>
    </xf>
    <xf numFmtId="49" fontId="16" fillId="38" borderId="10" xfId="0" applyNumberFormat="1" applyFont="1" applyFill="1" applyBorder="1" applyAlignment="1" applyProtection="1">
      <alignment horizontal="center" vertical="center" wrapText="1"/>
      <protection/>
    </xf>
    <xf numFmtId="0" fontId="14" fillId="40" borderId="10" xfId="0" applyNumberFormat="1" applyFont="1" applyFill="1" applyBorder="1" applyAlignment="1" applyProtection="1">
      <alignment horizontal="center" vertical="center" wrapText="1"/>
      <protection/>
    </xf>
    <xf numFmtId="49" fontId="14" fillId="38" borderId="10" xfId="0" applyNumberFormat="1" applyFont="1" applyFill="1" applyBorder="1" applyAlignment="1" applyProtection="1">
      <alignment horizontal="center" vertical="center" wrapText="1"/>
      <protection/>
    </xf>
    <xf numFmtId="49" fontId="16" fillId="43" borderId="10" xfId="0" applyNumberFormat="1" applyFont="1" applyFill="1" applyBorder="1" applyAlignment="1" applyProtection="1">
      <alignment horizontal="center" vertical="center" wrapText="1"/>
      <protection/>
    </xf>
    <xf numFmtId="49" fontId="14" fillId="42" borderId="10" xfId="0" applyNumberFormat="1" applyFont="1" applyFill="1" applyBorder="1" applyAlignment="1" applyProtection="1">
      <alignment horizontal="center" vertical="center" wrapText="1"/>
      <protection/>
    </xf>
    <xf numFmtId="0" fontId="2" fillId="0" borderId="10" xfId="56" applyBorder="1">
      <alignment/>
      <protection/>
    </xf>
    <xf numFmtId="0" fontId="7" fillId="0" borderId="0" xfId="56" applyFont="1">
      <alignment/>
      <protection/>
    </xf>
    <xf numFmtId="0" fontId="35" fillId="0" borderId="0" xfId="0" applyFont="1" applyAlignment="1">
      <alignment horizontal="left" vertical="center" indent="3"/>
    </xf>
    <xf numFmtId="0" fontId="36" fillId="0" borderId="0" xfId="0" applyFont="1" applyAlignment="1">
      <alignment horizontal="left" vertical="center" indent="3"/>
    </xf>
    <xf numFmtId="0" fontId="36" fillId="0" borderId="0" xfId="0" applyFont="1" applyAlignment="1">
      <alignment/>
    </xf>
    <xf numFmtId="0" fontId="37" fillId="0" borderId="0" xfId="56" applyFont="1">
      <alignment/>
      <protection/>
    </xf>
    <xf numFmtId="0" fontId="2" fillId="46" borderId="10" xfId="56" applyFill="1" applyBorder="1">
      <alignment/>
      <protection/>
    </xf>
    <xf numFmtId="0" fontId="2" fillId="13" borderId="10" xfId="56" applyFill="1" applyBorder="1">
      <alignment/>
      <protection/>
    </xf>
    <xf numFmtId="49" fontId="40" fillId="47" borderId="10" xfId="0" applyNumberFormat="1" applyFont="1" applyFill="1" applyBorder="1" applyAlignment="1" applyProtection="1">
      <alignment horizontal="center" vertical="center" wrapText="1"/>
      <protection/>
    </xf>
    <xf numFmtId="49" fontId="14" fillId="48" borderId="10" xfId="0" applyNumberFormat="1" applyFont="1" applyFill="1" applyBorder="1" applyAlignment="1" applyProtection="1">
      <alignment horizontal="center" vertical="center" wrapText="1"/>
      <protection/>
    </xf>
    <xf numFmtId="0" fontId="98" fillId="40" borderId="10" xfId="0" applyNumberFormat="1" applyFont="1" applyFill="1" applyBorder="1" applyAlignment="1" applyProtection="1">
      <alignment horizontal="center" vertical="center" wrapText="1"/>
      <protection/>
    </xf>
    <xf numFmtId="49" fontId="99" fillId="43" borderId="10" xfId="0" applyNumberFormat="1" applyFont="1" applyFill="1" applyBorder="1" applyAlignment="1" applyProtection="1">
      <alignment horizontal="center" vertical="center" wrapText="1"/>
      <protection/>
    </xf>
    <xf numFmtId="0" fontId="2" fillId="18" borderId="0" xfId="56" applyFill="1">
      <alignment/>
      <protection/>
    </xf>
    <xf numFmtId="0" fontId="0" fillId="18" borderId="0" xfId="0" applyFill="1" applyAlignment="1">
      <alignment/>
    </xf>
    <xf numFmtId="0" fontId="2" fillId="36" borderId="13" xfId="58" applyFont="1" applyFill="1" applyBorder="1" applyAlignment="1">
      <alignment horizontal="center"/>
      <protection/>
    </xf>
    <xf numFmtId="0" fontId="2" fillId="0" borderId="10" xfId="58" applyBorder="1" applyProtection="1">
      <alignment/>
      <protection locked="0"/>
    </xf>
    <xf numFmtId="0" fontId="30" fillId="0" borderId="10" xfId="0" applyFont="1" applyBorder="1" applyAlignment="1" applyProtection="1">
      <alignment/>
      <protection locked="0"/>
    </xf>
    <xf numFmtId="0" fontId="41" fillId="0" borderId="0" xfId="58" applyFont="1" applyFill="1" applyAlignment="1">
      <alignment/>
      <protection/>
    </xf>
    <xf numFmtId="0" fontId="13" fillId="0" borderId="0" xfId="58" applyFont="1" applyFill="1" applyAlignment="1">
      <alignment/>
      <protection/>
    </xf>
    <xf numFmtId="0" fontId="13" fillId="0" borderId="0" xfId="58" applyFont="1" applyFill="1" applyAlignment="1">
      <alignment horizontal="left"/>
      <protection/>
    </xf>
    <xf numFmtId="0" fontId="2" fillId="0" borderId="0" xfId="58" applyFill="1" applyBorder="1">
      <alignment/>
      <protection/>
    </xf>
    <xf numFmtId="0" fontId="0" fillId="38" borderId="18" xfId="58" applyFont="1" applyFill="1" applyBorder="1">
      <alignment/>
      <protection/>
    </xf>
    <xf numFmtId="49" fontId="0" fillId="49" borderId="0" xfId="0" applyNumberFormat="1" applyFont="1" applyFill="1" applyBorder="1" applyAlignment="1">
      <alignment/>
    </xf>
    <xf numFmtId="0" fontId="2" fillId="49" borderId="0" xfId="58" applyFill="1">
      <alignment/>
      <protection/>
    </xf>
    <xf numFmtId="0" fontId="2" fillId="49" borderId="0" xfId="58" applyFill="1" applyBorder="1">
      <alignment/>
      <protection/>
    </xf>
    <xf numFmtId="0" fontId="2" fillId="49" borderId="32" xfId="58" applyFill="1" applyBorder="1">
      <alignment/>
      <protection/>
    </xf>
    <xf numFmtId="49" fontId="0" fillId="49" borderId="32" xfId="0" applyNumberFormat="1" applyFont="1" applyFill="1" applyBorder="1" applyAlignment="1">
      <alignment/>
    </xf>
    <xf numFmtId="49" fontId="0" fillId="38" borderId="32" xfId="0" applyNumberFormat="1" applyFont="1" applyFill="1" applyBorder="1" applyAlignment="1">
      <alignment/>
    </xf>
    <xf numFmtId="49" fontId="0" fillId="38" borderId="33" xfId="0" applyNumberFormat="1" applyFont="1" applyFill="1" applyBorder="1" applyAlignment="1">
      <alignment/>
    </xf>
    <xf numFmtId="49" fontId="0" fillId="38" borderId="34" xfId="0" applyNumberFormat="1" applyFont="1" applyFill="1" applyBorder="1" applyAlignment="1">
      <alignment/>
    </xf>
    <xf numFmtId="0" fontId="0" fillId="38" borderId="32" xfId="58" applyFont="1" applyFill="1" applyBorder="1" applyAlignment="1">
      <alignment vertical="center"/>
      <protection/>
    </xf>
    <xf numFmtId="0" fontId="2" fillId="38" borderId="32" xfId="58" applyFill="1" applyBorder="1">
      <alignment/>
      <protection/>
    </xf>
    <xf numFmtId="0" fontId="0" fillId="41" borderId="32" xfId="58" applyFont="1" applyFill="1" applyBorder="1" applyAlignment="1">
      <alignment vertical="center"/>
      <protection/>
    </xf>
    <xf numFmtId="49" fontId="0" fillId="41" borderId="32" xfId="0" applyNumberFormat="1" applyFont="1" applyFill="1" applyBorder="1" applyAlignment="1" applyProtection="1">
      <alignment/>
      <protection/>
    </xf>
    <xf numFmtId="0" fontId="0" fillId="41" borderId="32" xfId="58" applyFont="1" applyFill="1" applyBorder="1">
      <alignment/>
      <protection/>
    </xf>
    <xf numFmtId="49" fontId="34" fillId="38" borderId="32" xfId="0" applyNumberFormat="1" applyFont="1" applyFill="1" applyBorder="1" applyAlignment="1">
      <alignment/>
    </xf>
    <xf numFmtId="0" fontId="42" fillId="49" borderId="32" xfId="58" applyFont="1" applyFill="1" applyBorder="1">
      <alignment/>
      <protection/>
    </xf>
    <xf numFmtId="0" fontId="42" fillId="49" borderId="33" xfId="58" applyFont="1" applyFill="1" applyBorder="1" applyAlignment="1">
      <alignment horizontal="right"/>
      <protection/>
    </xf>
    <xf numFmtId="0" fontId="2" fillId="50" borderId="0" xfId="58" applyFill="1" applyBorder="1">
      <alignment/>
      <protection/>
    </xf>
    <xf numFmtId="49" fontId="12" fillId="50" borderId="0" xfId="0" applyNumberFormat="1" applyFont="1" applyFill="1" applyAlignment="1" applyProtection="1">
      <alignment vertical="center"/>
      <protection/>
    </xf>
    <xf numFmtId="0" fontId="0" fillId="0" borderId="0" xfId="0" applyFont="1" applyAlignment="1">
      <alignment/>
    </xf>
    <xf numFmtId="0" fontId="100" fillId="51" borderId="10" xfId="0" applyFont="1" applyFill="1" applyBorder="1" applyAlignment="1">
      <alignment/>
    </xf>
    <xf numFmtId="0" fontId="100" fillId="51" borderId="35" xfId="0" applyFont="1" applyFill="1" applyBorder="1" applyAlignment="1">
      <alignment/>
    </xf>
    <xf numFmtId="1" fontId="2" fillId="0" borderId="0" xfId="56" applyNumberFormat="1">
      <alignment/>
      <protection/>
    </xf>
    <xf numFmtId="1" fontId="2" fillId="0" borderId="10" xfId="56" applyNumberFormat="1" applyBorder="1">
      <alignment/>
      <protection/>
    </xf>
    <xf numFmtId="3" fontId="2" fillId="0" borderId="10" xfId="56" applyNumberFormat="1" applyBorder="1">
      <alignment/>
      <protection/>
    </xf>
    <xf numFmtId="49" fontId="0" fillId="52" borderId="31" xfId="0" applyNumberFormat="1" applyFont="1" applyFill="1" applyBorder="1" applyAlignment="1">
      <alignment/>
    </xf>
    <xf numFmtId="0" fontId="5" fillId="38" borderId="0" xfId="58" applyFont="1" applyFill="1" applyBorder="1" applyAlignment="1">
      <alignment vertical="center"/>
      <protection/>
    </xf>
    <xf numFmtId="0" fontId="34" fillId="41" borderId="32" xfId="58" applyFont="1" applyFill="1" applyBorder="1" applyAlignment="1">
      <alignment vertical="center"/>
      <protection/>
    </xf>
    <xf numFmtId="0" fontId="2" fillId="53" borderId="10" xfId="56" applyFill="1" applyBorder="1">
      <alignment/>
      <protection/>
    </xf>
    <xf numFmtId="0" fontId="0" fillId="53" borderId="10" xfId="0" applyFont="1" applyFill="1" applyBorder="1" applyAlignment="1">
      <alignment/>
    </xf>
    <xf numFmtId="0" fontId="101" fillId="41" borderId="0" xfId="58" applyFont="1" applyFill="1" applyBorder="1">
      <alignment/>
      <protection/>
    </xf>
    <xf numFmtId="49" fontId="23" fillId="42" borderId="10" xfId="0" applyNumberFormat="1" applyFont="1" applyFill="1" applyBorder="1" applyAlignment="1" applyProtection="1">
      <alignment horizontal="center" vertical="center" wrapText="1"/>
      <protection/>
    </xf>
    <xf numFmtId="0" fontId="0" fillId="38" borderId="0" xfId="58" applyFont="1" applyFill="1" applyBorder="1" applyAlignment="1">
      <alignment vertical="center"/>
      <protection/>
    </xf>
    <xf numFmtId="0" fontId="2" fillId="0" borderId="0" xfId="58" quotePrefix="1">
      <alignment/>
      <protection/>
    </xf>
    <xf numFmtId="0" fontId="2" fillId="0" borderId="0" xfId="58" applyAlignment="1">
      <alignment horizontal="center"/>
      <protection/>
    </xf>
    <xf numFmtId="0" fontId="44" fillId="0" borderId="0" xfId="58" applyFont="1" applyFill="1" applyAlignment="1">
      <alignment/>
      <protection/>
    </xf>
    <xf numFmtId="0" fontId="0" fillId="39" borderId="0" xfId="0" applyNumberFormat="1" applyFont="1" applyFill="1" applyAlignment="1">
      <alignment/>
    </xf>
    <xf numFmtId="0" fontId="2" fillId="0" borderId="10" xfId="56" applyBorder="1" applyAlignment="1">
      <alignment horizontal="left"/>
      <protection/>
    </xf>
    <xf numFmtId="1" fontId="10" fillId="0" borderId="36" xfId="0" applyNumberFormat="1" applyFont="1" applyFill="1" applyBorder="1" applyAlignment="1" applyProtection="1">
      <alignment/>
      <protection locked="0"/>
    </xf>
    <xf numFmtId="1" fontId="10" fillId="54" borderId="36" xfId="0" applyNumberFormat="1" applyFont="1" applyFill="1" applyBorder="1" applyAlignment="1" applyProtection="1">
      <alignment/>
      <protection locked="0"/>
    </xf>
    <xf numFmtId="49" fontId="0" fillId="39" borderId="0" xfId="0" applyNumberFormat="1" applyFont="1" applyFill="1" applyAlignment="1">
      <alignment/>
    </xf>
    <xf numFmtId="0" fontId="2" fillId="0" borderId="0" xfId="56" applyAlignment="1">
      <alignment/>
      <protection/>
    </xf>
    <xf numFmtId="0" fontId="2" fillId="0" borderId="29" xfId="56" applyBorder="1" applyAlignment="1">
      <alignment horizontal="center"/>
      <protection/>
    </xf>
    <xf numFmtId="0" fontId="2" fillId="45" borderId="0" xfId="56" applyFill="1" applyAlignment="1">
      <alignment horizontal="center"/>
      <protection/>
    </xf>
    <xf numFmtId="0" fontId="102" fillId="40" borderId="0" xfId="58" applyFont="1" applyFill="1" applyBorder="1">
      <alignment/>
      <protection/>
    </xf>
    <xf numFmtId="0" fontId="5" fillId="0" borderId="35" xfId="0" applyNumberFormat="1" applyFont="1" applyFill="1" applyBorder="1" applyAlignment="1" applyProtection="1">
      <alignment wrapText="1"/>
      <protection/>
    </xf>
    <xf numFmtId="0" fontId="46" fillId="40" borderId="0" xfId="58" applyFont="1" applyFill="1" applyAlignment="1">
      <alignment vertical="center"/>
      <protection/>
    </xf>
    <xf numFmtId="49" fontId="11" fillId="50" borderId="19" xfId="0" applyNumberFormat="1" applyFont="1" applyFill="1" applyBorder="1" applyAlignment="1" applyProtection="1">
      <alignment horizontal="left"/>
      <protection/>
    </xf>
    <xf numFmtId="0" fontId="2" fillId="40" borderId="0" xfId="58" applyFill="1" applyAlignment="1" applyProtection="1">
      <alignment horizontal="left"/>
      <protection/>
    </xf>
    <xf numFmtId="49" fontId="11" fillId="50" borderId="0" xfId="0" applyNumberFormat="1" applyFont="1" applyFill="1" applyAlignment="1" applyProtection="1">
      <alignment vertical="center"/>
      <protection/>
    </xf>
    <xf numFmtId="0" fontId="102" fillId="38" borderId="0" xfId="56" applyFont="1" applyFill="1">
      <alignment/>
      <protection/>
    </xf>
    <xf numFmtId="0" fontId="0" fillId="41" borderId="0" xfId="58" applyFont="1" applyFill="1" applyBorder="1" applyAlignment="1">
      <alignment vertical="center"/>
      <protection/>
    </xf>
    <xf numFmtId="0" fontId="2" fillId="45" borderId="0" xfId="56" applyFill="1" applyAlignment="1">
      <alignment horizontal="right"/>
      <protection/>
    </xf>
    <xf numFmtId="0" fontId="2" fillId="0" borderId="26" xfId="56" applyFill="1" applyBorder="1">
      <alignment/>
      <protection/>
    </xf>
    <xf numFmtId="0" fontId="2" fillId="0" borderId="0" xfId="56" applyFill="1" applyBorder="1">
      <alignment/>
      <protection/>
    </xf>
    <xf numFmtId="0" fontId="2" fillId="0" borderId="27" xfId="56" applyFill="1" applyBorder="1">
      <alignment/>
      <protection/>
    </xf>
    <xf numFmtId="0" fontId="2" fillId="0" borderId="28" xfId="56" applyFill="1" applyBorder="1">
      <alignment/>
      <protection/>
    </xf>
    <xf numFmtId="0" fontId="2" fillId="0" borderId="29" xfId="56" applyFill="1" applyBorder="1">
      <alignment/>
      <protection/>
    </xf>
    <xf numFmtId="0" fontId="2" fillId="0" borderId="30" xfId="56" applyFill="1" applyBorder="1">
      <alignment/>
      <protection/>
    </xf>
    <xf numFmtId="0" fontId="2" fillId="0" borderId="24" xfId="56" applyFill="1" applyBorder="1">
      <alignment/>
      <protection/>
    </xf>
    <xf numFmtId="0" fontId="7" fillId="55" borderId="23" xfId="56" applyFont="1" applyFill="1" applyBorder="1">
      <alignment/>
      <protection/>
    </xf>
    <xf numFmtId="0" fontId="7" fillId="55" borderId="24" xfId="56" applyFont="1" applyFill="1" applyBorder="1">
      <alignment/>
      <protection/>
    </xf>
    <xf numFmtId="0" fontId="7" fillId="55" borderId="25" xfId="56" applyFont="1" applyFill="1" applyBorder="1" applyAlignment="1">
      <alignment horizontal="right"/>
      <protection/>
    </xf>
    <xf numFmtId="0" fontId="2" fillId="0" borderId="23" xfId="56" applyFill="1" applyBorder="1">
      <alignment/>
      <protection/>
    </xf>
    <xf numFmtId="0" fontId="2" fillId="0" borderId="25" xfId="56" applyFill="1" applyBorder="1">
      <alignment/>
      <protection/>
    </xf>
    <xf numFmtId="0" fontId="5" fillId="0" borderId="35" xfId="0" applyNumberFormat="1" applyFont="1" applyFill="1" applyBorder="1" applyAlignment="1">
      <alignment wrapText="1"/>
    </xf>
    <xf numFmtId="49" fontId="10" fillId="0" borderId="37" xfId="0" applyNumberFormat="1" applyFont="1" applyFill="1" applyBorder="1" applyAlignment="1" applyProtection="1">
      <alignment shrinkToFit="1"/>
      <protection locked="0"/>
    </xf>
    <xf numFmtId="49" fontId="10" fillId="0" borderId="36" xfId="0" applyNumberFormat="1" applyFont="1" applyFill="1" applyBorder="1" applyAlignment="1" applyProtection="1">
      <alignment shrinkToFit="1"/>
      <protection locked="0"/>
    </xf>
    <xf numFmtId="0" fontId="2" fillId="46" borderId="0" xfId="56" applyFill="1">
      <alignment/>
      <protection/>
    </xf>
    <xf numFmtId="0" fontId="2" fillId="40" borderId="0" xfId="58" applyFill="1" applyBorder="1" applyAlignment="1">
      <alignment horizontal="right"/>
      <protection/>
    </xf>
    <xf numFmtId="0" fontId="0" fillId="0" borderId="0" xfId="0" applyAlignment="1">
      <alignment horizontal="left" vertical="center"/>
    </xf>
    <xf numFmtId="49" fontId="16" fillId="0" borderId="10" xfId="0" applyNumberFormat="1" applyFont="1" applyBorder="1" applyAlignment="1" applyProtection="1">
      <alignment horizontal="center" shrinkToFit="1"/>
      <protection locked="0"/>
    </xf>
    <xf numFmtId="3" fontId="16" fillId="0" borderId="10" xfId="0" applyNumberFormat="1" applyFont="1" applyBorder="1" applyAlignment="1" applyProtection="1">
      <alignment horizontal="center" shrinkToFit="1"/>
      <protection locked="0"/>
    </xf>
    <xf numFmtId="0" fontId="15" fillId="40" borderId="10" xfId="0" applyNumberFormat="1" applyFont="1" applyFill="1" applyBorder="1" applyAlignment="1" applyProtection="1">
      <alignment horizontal="center"/>
      <protection/>
    </xf>
    <xf numFmtId="49" fontId="16" fillId="0" borderId="10" xfId="0" applyNumberFormat="1" applyFont="1" applyFill="1" applyBorder="1" applyAlignment="1" applyProtection="1">
      <alignment horizontal="center" shrinkToFit="1"/>
      <protection locked="0"/>
    </xf>
    <xf numFmtId="1" fontId="16" fillId="0" borderId="10" xfId="0" applyNumberFormat="1" applyFont="1" applyFill="1" applyBorder="1" applyAlignment="1" applyProtection="1">
      <alignment horizontal="center" shrinkToFit="1"/>
      <protection locked="0"/>
    </xf>
    <xf numFmtId="49" fontId="16" fillId="0" borderId="38" xfId="0" applyNumberFormat="1" applyFont="1" applyFill="1" applyBorder="1" applyAlignment="1" applyProtection="1">
      <alignment horizontal="center" shrinkToFit="1"/>
      <protection locked="0"/>
    </xf>
    <xf numFmtId="49" fontId="16" fillId="0" borderId="39" xfId="0" applyNumberFormat="1" applyFont="1" applyFill="1" applyBorder="1" applyAlignment="1" applyProtection="1">
      <alignment horizontal="center" shrinkToFit="1"/>
      <protection locked="0"/>
    </xf>
    <xf numFmtId="49" fontId="23" fillId="0" borderId="10" xfId="0" applyNumberFormat="1" applyFont="1" applyBorder="1" applyAlignment="1" applyProtection="1">
      <alignment horizontal="center" shrinkToFit="1"/>
      <protection locked="0"/>
    </xf>
    <xf numFmtId="3" fontId="16" fillId="0" borderId="10" xfId="0" applyNumberFormat="1" applyFont="1" applyFill="1" applyBorder="1" applyAlignment="1" applyProtection="1">
      <alignment horizontal="center" shrinkToFit="1"/>
      <protection locked="0"/>
    </xf>
    <xf numFmtId="49" fontId="17" fillId="43" borderId="10" xfId="0" applyNumberFormat="1" applyFont="1" applyFill="1" applyBorder="1" applyAlignment="1" applyProtection="1">
      <alignment horizontal="center" vertical="center" wrapText="1"/>
      <protection/>
    </xf>
    <xf numFmtId="0" fontId="42" fillId="49" borderId="40" xfId="58" applyFont="1" applyFill="1" applyBorder="1" applyAlignment="1">
      <alignment horizontal="center"/>
      <protection/>
    </xf>
    <xf numFmtId="0" fontId="42" fillId="49" borderId="0" xfId="58" applyFont="1" applyFill="1" applyBorder="1" applyAlignment="1">
      <alignment horizontal="center"/>
      <protection/>
    </xf>
    <xf numFmtId="0" fontId="42" fillId="49" borderId="41" xfId="58" applyFont="1" applyFill="1" applyBorder="1" applyAlignment="1">
      <alignment horizontal="center"/>
      <protection/>
    </xf>
    <xf numFmtId="0" fontId="42" fillId="49" borderId="42" xfId="58" applyFont="1" applyFill="1" applyBorder="1" applyAlignment="1">
      <alignment horizontal="center"/>
      <protection/>
    </xf>
    <xf numFmtId="0" fontId="42" fillId="49" borderId="32" xfId="58" applyFont="1" applyFill="1" applyBorder="1" applyAlignment="1">
      <alignment horizontal="center"/>
      <protection/>
    </xf>
    <xf numFmtId="0" fontId="42" fillId="49" borderId="33" xfId="58" applyFont="1" applyFill="1" applyBorder="1" applyAlignment="1">
      <alignment horizontal="center"/>
      <protection/>
    </xf>
    <xf numFmtId="0" fontId="2" fillId="40" borderId="10" xfId="58" applyFill="1" applyBorder="1" applyAlignment="1" applyProtection="1">
      <alignment horizontal="center"/>
      <protection/>
    </xf>
    <xf numFmtId="49" fontId="10" fillId="54" borderId="43" xfId="0" applyNumberFormat="1" applyFont="1" applyFill="1" applyBorder="1" applyAlignment="1" applyProtection="1">
      <alignment horizontal="center"/>
      <protection locked="0"/>
    </xf>
    <xf numFmtId="49" fontId="10" fillId="54" borderId="44" xfId="0" applyNumberFormat="1" applyFont="1" applyFill="1" applyBorder="1" applyAlignment="1" applyProtection="1">
      <alignment horizontal="center"/>
      <protection locked="0"/>
    </xf>
    <xf numFmtId="49" fontId="10" fillId="54" borderId="45" xfId="0" applyNumberFormat="1" applyFont="1" applyFill="1" applyBorder="1" applyAlignment="1" applyProtection="1">
      <alignment horizontal="center"/>
      <protection locked="0"/>
    </xf>
    <xf numFmtId="49" fontId="10" fillId="56" borderId="43" xfId="0" applyNumberFormat="1" applyFont="1" applyFill="1" applyBorder="1" applyAlignment="1" applyProtection="1">
      <alignment horizontal="left" vertical="center" wrapText="1"/>
      <protection locked="0"/>
    </xf>
    <xf numFmtId="49" fontId="10" fillId="56" borderId="44" xfId="0" applyNumberFormat="1" applyFont="1" applyFill="1" applyBorder="1" applyAlignment="1" applyProtection="1">
      <alignment horizontal="left" vertical="center" wrapText="1"/>
      <protection locked="0"/>
    </xf>
    <xf numFmtId="49" fontId="10" fillId="56" borderId="45" xfId="0" applyNumberFormat="1" applyFont="1" applyFill="1" applyBorder="1" applyAlignment="1" applyProtection="1">
      <alignment horizontal="left" vertical="center" wrapText="1"/>
      <protection locked="0"/>
    </xf>
    <xf numFmtId="164" fontId="10" fillId="56" borderId="43" xfId="0" applyNumberFormat="1" applyFont="1" applyFill="1" applyBorder="1" applyAlignment="1" applyProtection="1">
      <alignment horizontal="center"/>
      <protection locked="0"/>
    </xf>
    <xf numFmtId="164" fontId="10" fillId="56" borderId="44" xfId="0" applyNumberFormat="1" applyFont="1" applyFill="1" applyBorder="1" applyAlignment="1" applyProtection="1">
      <alignment horizontal="center"/>
      <protection locked="0"/>
    </xf>
    <xf numFmtId="164" fontId="10" fillId="56" borderId="45" xfId="0" applyNumberFormat="1" applyFont="1" applyFill="1" applyBorder="1" applyAlignment="1" applyProtection="1">
      <alignment horizontal="center"/>
      <protection locked="0"/>
    </xf>
    <xf numFmtId="49" fontId="10" fillId="56" borderId="31" xfId="0" applyNumberFormat="1" applyFont="1" applyFill="1" applyBorder="1" applyAlignment="1" applyProtection="1">
      <alignment horizontal="left"/>
      <protection locked="0"/>
    </xf>
    <xf numFmtId="49" fontId="10" fillId="56" borderId="46" xfId="0" applyNumberFormat="1" applyFont="1" applyFill="1" applyBorder="1" applyAlignment="1" applyProtection="1">
      <alignment horizontal="center" shrinkToFit="1"/>
      <protection locked="0"/>
    </xf>
    <xf numFmtId="49" fontId="10" fillId="56" borderId="34" xfId="0" applyNumberFormat="1" applyFont="1" applyFill="1" applyBorder="1" applyAlignment="1" applyProtection="1">
      <alignment horizontal="center" shrinkToFit="1"/>
      <protection locked="0"/>
    </xf>
    <xf numFmtId="0" fontId="14" fillId="40" borderId="10" xfId="0" applyNumberFormat="1" applyFont="1" applyFill="1" applyBorder="1" applyAlignment="1" applyProtection="1">
      <alignment horizontal="center" vertical="center" wrapText="1"/>
      <protection/>
    </xf>
    <xf numFmtId="49" fontId="14" fillId="45" borderId="10" xfId="0" applyNumberFormat="1" applyFont="1" applyFill="1" applyBorder="1" applyAlignment="1" applyProtection="1">
      <alignment horizontal="center" vertical="center" wrapText="1"/>
      <protection/>
    </xf>
    <xf numFmtId="49" fontId="23" fillId="42" borderId="10" xfId="0" applyNumberFormat="1" applyFont="1" applyFill="1" applyBorder="1" applyAlignment="1" applyProtection="1">
      <alignment horizontal="center" vertical="center" wrapText="1"/>
      <protection/>
    </xf>
    <xf numFmtId="49" fontId="14" fillId="49" borderId="10" xfId="0" applyNumberFormat="1" applyFont="1" applyFill="1" applyBorder="1" applyAlignment="1" applyProtection="1">
      <alignment horizontal="center" vertical="center" wrapText="1"/>
      <protection/>
    </xf>
    <xf numFmtId="49" fontId="17" fillId="40" borderId="10" xfId="0" applyNumberFormat="1" applyFont="1" applyFill="1" applyBorder="1" applyAlignment="1" applyProtection="1">
      <alignment horizontal="center" vertical="center" wrapText="1"/>
      <protection/>
    </xf>
    <xf numFmtId="49" fontId="16" fillId="43" borderId="10" xfId="0" applyNumberFormat="1" applyFont="1" applyFill="1" applyBorder="1" applyAlignment="1" applyProtection="1">
      <alignment horizontal="center" vertical="center" wrapText="1"/>
      <protection/>
    </xf>
    <xf numFmtId="49" fontId="17" fillId="48" borderId="10" xfId="0" applyNumberFormat="1" applyFont="1" applyFill="1" applyBorder="1" applyAlignment="1" applyProtection="1">
      <alignment horizontal="center" vertical="center" wrapText="1"/>
      <protection/>
    </xf>
    <xf numFmtId="49" fontId="14" fillId="43" borderId="10" xfId="0" applyNumberFormat="1" applyFont="1" applyFill="1" applyBorder="1" applyAlignment="1" applyProtection="1">
      <alignment horizontal="center" vertical="center" wrapText="1"/>
      <protection/>
    </xf>
    <xf numFmtId="49" fontId="14" fillId="42" borderId="10" xfId="0" applyNumberFormat="1" applyFont="1" applyFill="1" applyBorder="1" applyAlignment="1" applyProtection="1">
      <alignment horizontal="center" vertical="center" wrapText="1"/>
      <protection/>
    </xf>
    <xf numFmtId="49" fontId="17" fillId="43" borderId="23" xfId="0" applyNumberFormat="1" applyFont="1" applyFill="1" applyBorder="1" applyAlignment="1" applyProtection="1">
      <alignment horizontal="center" vertical="center" wrapText="1"/>
      <protection/>
    </xf>
    <xf numFmtId="49" fontId="17" fillId="43" borderId="24" xfId="0" applyNumberFormat="1" applyFont="1" applyFill="1" applyBorder="1" applyAlignment="1" applyProtection="1">
      <alignment horizontal="center" vertical="center" wrapText="1"/>
      <protection/>
    </xf>
    <xf numFmtId="49" fontId="17" fillId="43" borderId="25" xfId="0" applyNumberFormat="1" applyFont="1" applyFill="1" applyBorder="1" applyAlignment="1" applyProtection="1">
      <alignment horizontal="center" vertical="center" wrapText="1"/>
      <protection/>
    </xf>
    <xf numFmtId="49" fontId="17" fillId="43" borderId="28" xfId="0" applyNumberFormat="1" applyFont="1" applyFill="1" applyBorder="1" applyAlignment="1" applyProtection="1">
      <alignment horizontal="center" vertical="center" wrapText="1"/>
      <protection/>
    </xf>
    <xf numFmtId="49" fontId="17" fillId="43" borderId="29" xfId="0" applyNumberFormat="1" applyFont="1" applyFill="1" applyBorder="1" applyAlignment="1" applyProtection="1">
      <alignment horizontal="center" vertical="center" wrapText="1"/>
      <protection/>
    </xf>
    <xf numFmtId="49" fontId="17" fillId="43" borderId="30" xfId="0" applyNumberFormat="1" applyFont="1" applyFill="1" applyBorder="1" applyAlignment="1" applyProtection="1">
      <alignment horizontal="center" vertical="center" wrapText="1"/>
      <protection/>
    </xf>
    <xf numFmtId="0" fontId="34" fillId="49" borderId="0" xfId="58" applyFont="1" applyFill="1" applyBorder="1" applyAlignment="1">
      <alignment horizontal="left" vertical="center"/>
      <protection/>
    </xf>
    <xf numFmtId="49" fontId="34" fillId="38" borderId="0" xfId="0" applyNumberFormat="1" applyFont="1" applyFill="1" applyBorder="1" applyAlignment="1">
      <alignment horizontal="left"/>
    </xf>
    <xf numFmtId="49" fontId="34" fillId="38" borderId="32" xfId="0" applyNumberFormat="1" applyFont="1" applyFill="1" applyBorder="1" applyAlignment="1">
      <alignment horizontal="left"/>
    </xf>
    <xf numFmtId="0" fontId="34" fillId="49" borderId="0" xfId="58" applyFont="1" applyFill="1" applyBorder="1" applyAlignment="1">
      <alignment horizontal="left"/>
      <protection/>
    </xf>
    <xf numFmtId="0" fontId="34" fillId="49" borderId="32" xfId="58" applyFont="1" applyFill="1" applyBorder="1" applyAlignment="1">
      <alignment horizontal="left"/>
      <protection/>
    </xf>
    <xf numFmtId="0" fontId="42" fillId="49" borderId="0" xfId="58" applyFont="1" applyFill="1" applyAlignment="1">
      <alignment horizontal="center"/>
      <protection/>
    </xf>
    <xf numFmtId="3" fontId="2" fillId="0" borderId="46" xfId="58" applyNumberFormat="1" applyBorder="1" applyAlignment="1" applyProtection="1">
      <alignment horizontal="center"/>
      <protection locked="0"/>
    </xf>
    <xf numFmtId="3" fontId="2" fillId="0" borderId="37" xfId="58" applyNumberFormat="1" applyBorder="1" applyAlignment="1" applyProtection="1">
      <alignment horizontal="center"/>
      <protection locked="0"/>
    </xf>
    <xf numFmtId="3" fontId="2" fillId="0" borderId="34" xfId="58" applyNumberFormat="1" applyBorder="1" applyAlignment="1" applyProtection="1">
      <alignment horizontal="center"/>
      <protection locked="0"/>
    </xf>
    <xf numFmtId="1" fontId="2" fillId="0" borderId="47" xfId="58" applyNumberFormat="1" applyBorder="1" applyAlignment="1" applyProtection="1">
      <alignment horizontal="center"/>
      <protection locked="0"/>
    </xf>
    <xf numFmtId="1" fontId="2" fillId="0" borderId="48" xfId="58" applyNumberFormat="1" applyBorder="1" applyAlignment="1" applyProtection="1">
      <alignment horizontal="center"/>
      <protection locked="0"/>
    </xf>
    <xf numFmtId="1" fontId="2" fillId="0" borderId="49" xfId="58" applyNumberFormat="1" applyBorder="1" applyAlignment="1" applyProtection="1">
      <alignment horizontal="center"/>
      <protection locked="0"/>
    </xf>
    <xf numFmtId="0" fontId="25" fillId="0" borderId="0" xfId="58" applyFont="1" applyFill="1" applyAlignment="1">
      <alignment horizontal="right" vertical="center"/>
      <protection/>
    </xf>
    <xf numFmtId="49" fontId="22" fillId="41" borderId="0" xfId="0" applyNumberFormat="1" applyFont="1" applyFill="1" applyBorder="1" applyAlignment="1">
      <alignment horizontal="left" vertical="center"/>
    </xf>
    <xf numFmtId="49" fontId="10" fillId="0" borderId="43" xfId="0" applyNumberFormat="1" applyFont="1" applyBorder="1" applyAlignment="1" applyProtection="1">
      <alignment horizontal="center"/>
      <protection locked="0"/>
    </xf>
    <xf numFmtId="49" fontId="10" fillId="0" borderId="44" xfId="0" applyNumberFormat="1" applyFont="1" applyBorder="1" applyAlignment="1" applyProtection="1">
      <alignment horizontal="center"/>
      <protection locked="0"/>
    </xf>
    <xf numFmtId="49" fontId="10" fillId="0" borderId="45" xfId="0" applyNumberFormat="1" applyFont="1" applyBorder="1" applyAlignment="1" applyProtection="1">
      <alignment horizontal="center"/>
      <protection locked="0"/>
    </xf>
    <xf numFmtId="49" fontId="10" fillId="54" borderId="46" xfId="0" applyNumberFormat="1" applyFont="1" applyFill="1" applyBorder="1" applyAlignment="1" applyProtection="1">
      <alignment horizontal="center" shrinkToFit="1"/>
      <protection locked="0"/>
    </xf>
    <xf numFmtId="49" fontId="10" fillId="54" borderId="34" xfId="0" applyNumberFormat="1" applyFont="1" applyFill="1" applyBorder="1" applyAlignment="1" applyProtection="1">
      <alignment horizontal="center" shrinkToFit="1"/>
      <protection locked="0"/>
    </xf>
    <xf numFmtId="49" fontId="10" fillId="56" borderId="36" xfId="0" applyNumberFormat="1" applyFont="1" applyFill="1" applyBorder="1" applyAlignment="1" applyProtection="1">
      <alignment horizontal="center" shrinkToFit="1"/>
      <protection locked="0"/>
    </xf>
    <xf numFmtId="49" fontId="10" fillId="54" borderId="36" xfId="0" applyNumberFormat="1" applyFont="1" applyFill="1" applyBorder="1" applyAlignment="1" applyProtection="1">
      <alignment horizontal="center" shrinkToFit="1"/>
      <protection locked="0"/>
    </xf>
    <xf numFmtId="49" fontId="16" fillId="49" borderId="10" xfId="0" applyNumberFormat="1" applyFont="1" applyFill="1" applyBorder="1" applyAlignment="1" applyProtection="1">
      <alignment horizontal="center" vertical="center" wrapText="1"/>
      <protection/>
    </xf>
    <xf numFmtId="49" fontId="10" fillId="0" borderId="46" xfId="0" applyNumberFormat="1"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xf>
    <xf numFmtId="49" fontId="10" fillId="0" borderId="34" xfId="0" applyNumberFormat="1" applyFont="1" applyFill="1" applyBorder="1" applyAlignment="1" applyProtection="1">
      <alignment horizontal="center" shrinkToFit="1"/>
      <protection locked="0"/>
    </xf>
  </cellXfs>
  <cellStyles count="52">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Mobil Casco számoló ÚJ" xfId="56"/>
    <cellStyle name="Normál_VJDK_A-jav06" xfId="57"/>
    <cellStyle name="Normál_VJDK_A-jav1004-4" xfId="58"/>
    <cellStyle name="Összesen" xfId="59"/>
    <cellStyle name="Currency" xfId="60"/>
    <cellStyle name="Currency [0]" xfId="61"/>
    <cellStyle name="Rossz" xfId="62"/>
    <cellStyle name="Semleges" xfId="63"/>
    <cellStyle name="Számítás" xfId="64"/>
    <cellStyle name="Percent" xfId="65"/>
  </cellStyles>
  <dxfs count="101">
    <dxf>
      <font>
        <strike val="0"/>
        <color theme="0"/>
      </font>
      <fill>
        <patternFill>
          <bgColor rgb="FFFF0000"/>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indexed="52"/>
        </patternFill>
      </fill>
    </dxf>
    <dxf>
      <font>
        <strike val="0"/>
        <color theme="0"/>
      </font>
      <fill>
        <patternFill>
          <bgColor rgb="FFFF0000"/>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ont>
        <strike val="0"/>
        <color theme="0"/>
      </font>
      <fill>
        <patternFill>
          <bgColor rgb="FFFF0000"/>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indexed="52"/>
        </patternFill>
      </fill>
    </dxf>
    <dxf>
      <fill>
        <patternFill>
          <bgColor indexed="5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ill>
        <patternFill>
          <bgColor rgb="FFFAAE16"/>
        </patternFill>
      </fill>
    </dxf>
    <dxf>
      <font>
        <b/>
        <i val="0"/>
        <color indexed="9"/>
      </font>
      <fill>
        <patternFill>
          <bgColor indexed="21"/>
        </patternFill>
      </fill>
    </dxf>
    <dxf>
      <font>
        <b/>
        <i val="0"/>
        <color indexed="9"/>
      </font>
      <fill>
        <patternFill>
          <bgColor indexed="21"/>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42"/>
        </patternFill>
      </fill>
    </dxf>
    <dxf>
      <fill>
        <patternFill>
          <bgColor indexed="52"/>
        </patternFill>
      </fill>
    </dxf>
    <dxf>
      <fill>
        <patternFill>
          <bgColor indexed="4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rgb="FFE6EEED"/>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FFFFFF"/>
      <rgbColor rgb="00D2B182"/>
      <rgbColor rgb="00A1BB8A"/>
      <rgbColor rgb="00993366"/>
      <rgbColor rgb="00BEDC7F"/>
      <rgbColor rgb="00D7C369"/>
      <rgbColor rgb="00FFC8A0"/>
      <rgbColor rgb="00AA721E"/>
      <rgbColor rgb="001A7E66"/>
      <rgbColor rgb="006C1E6C"/>
      <rgbColor rgb="00A0BA1A"/>
      <rgbColor rgb="004173FF"/>
      <rgbColor rgb="00DC3214"/>
      <rgbColor rgb="00DDDDDD"/>
      <rgbColor rgb="00646464"/>
      <rgbColor rgb="00993300"/>
      <rgbColor rgb="00FFFF66"/>
      <rgbColor rgb="0062D862"/>
      <rgbColor rgb="00056955"/>
      <rgbColor rgb="00A92E24"/>
      <rgbColor rgb="00B983C1"/>
      <rgbColor rgb="0099CCFF"/>
      <rgbColor rgb="00B2B2B2"/>
      <rgbColor rgb="00A48B72"/>
      <rgbColor rgb="00FFFFCC"/>
      <rgbColor rgb="0072B728"/>
      <rgbColor rgb="00C7D6B9"/>
      <rgbColor rgb="00E6A88D"/>
      <rgbColor rgb="00FF99CC"/>
      <rgbColor rgb="00375756"/>
      <rgbColor rgb="00E6EEED"/>
      <rgbColor rgb="009876AB"/>
      <rgbColor rgb="00EBD4BE"/>
      <rgbColor rgb="00DEE8E7"/>
      <rgbColor rgb="00FAFFFA"/>
      <rgbColor rgb="00D2908D"/>
      <rgbColor rgb="00FDE8A9"/>
      <rgbColor rgb="00D5E0DC"/>
      <rgbColor rgb="00FFFAAA"/>
      <rgbColor rgb="00D32885"/>
      <rgbColor rgb="00FF8080"/>
      <rgbColor rgb="00A1D288"/>
      <rgbColor rgb="00FAE128"/>
      <rgbColor rgb="00FAAE16"/>
      <rgbColor rgb="00D06B1E"/>
      <rgbColor rgb="00323282"/>
      <rgbColor rgb="00969696"/>
      <rgbColor rgb="00CC0000"/>
      <rgbColor rgb="0063A084"/>
      <rgbColor rgb="000D5144"/>
      <rgbColor rgb="008CA50F"/>
      <rgbColor rgb="00B43C00"/>
      <rgbColor rgb="008ACFBB"/>
      <rgbColor rgb="0005056E"/>
      <rgbColor rgb="0008080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gi!A1" /><Relationship Id="rId2" Type="http://schemas.openxmlformats.org/officeDocument/2006/relationships/hyperlink" Target="#XX!A1" /><Relationship Id="rId3" Type="http://schemas.openxmlformats.org/officeDocument/2006/relationships/hyperlink" Target="#Adatkozlo!A1" /></Relationships>
</file>

<file path=xl/drawings/_rels/drawing2.xml.rels><?xml version="1.0" encoding="utf-8" standalone="yes"?><Relationships xmlns="http://schemas.openxmlformats.org/package/2006/relationships"><Relationship Id="rId1" Type="http://schemas.openxmlformats.org/officeDocument/2006/relationships/hyperlink" Target="#Adatkozlo!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regi!A1" /><Relationship Id="rId4" Type="http://schemas.openxmlformats.org/officeDocument/2006/relationships/hyperlink" Target="#XX!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48</xdr:row>
      <xdr:rowOff>85725</xdr:rowOff>
    </xdr:from>
    <xdr:to>
      <xdr:col>10</xdr:col>
      <xdr:colOff>238125</xdr:colOff>
      <xdr:row>50</xdr:row>
      <xdr:rowOff>76200</xdr:rowOff>
    </xdr:to>
    <xdr:sp>
      <xdr:nvSpPr>
        <xdr:cNvPr id="1" name="AutoShape 2"/>
        <xdr:cNvSpPr>
          <a:spLocks/>
        </xdr:cNvSpPr>
      </xdr:nvSpPr>
      <xdr:spPr>
        <a:xfrm>
          <a:off x="3724275" y="7505700"/>
          <a:ext cx="1771650" cy="314325"/>
        </a:xfrm>
        <a:prstGeom prst="roundRect">
          <a:avLst/>
        </a:prstGeom>
        <a:gradFill rotWithShape="1">
          <a:gsLst>
            <a:gs pos="0">
              <a:srgbClr val="0D5144"/>
            </a:gs>
            <a:gs pos="50000">
              <a:srgbClr val="05251F"/>
            </a:gs>
            <a:gs pos="100000">
              <a:srgbClr val="0D5144"/>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Adatok átkonvertálása</a:t>
          </a:r>
        </a:p>
      </xdr:txBody>
    </xdr:sp>
    <xdr:clientData/>
  </xdr:twoCellAnchor>
  <xdr:twoCellAnchor>
    <xdr:from>
      <xdr:col>6</xdr:col>
      <xdr:colOff>9525</xdr:colOff>
      <xdr:row>4</xdr:row>
      <xdr:rowOff>95250</xdr:rowOff>
    </xdr:from>
    <xdr:to>
      <xdr:col>9</xdr:col>
      <xdr:colOff>0</xdr:colOff>
      <xdr:row>6</xdr:row>
      <xdr:rowOff>57150</xdr:rowOff>
    </xdr:to>
    <xdr:sp macro="[0]!indul">
      <xdr:nvSpPr>
        <xdr:cNvPr id="2" name="AutoShape 3"/>
        <xdr:cNvSpPr>
          <a:spLocks/>
        </xdr:cNvSpPr>
      </xdr:nvSpPr>
      <xdr:spPr>
        <a:xfrm>
          <a:off x="2828925" y="923925"/>
          <a:ext cx="1819275" cy="285750"/>
        </a:xfrm>
        <a:prstGeom prst="roundRect">
          <a:avLst/>
        </a:prstGeom>
        <a:gradFill rotWithShape="1">
          <a:gsLst>
            <a:gs pos="0">
              <a:srgbClr val="0D3E33"/>
            </a:gs>
            <a:gs pos="50000">
              <a:srgbClr val="1A7E66"/>
            </a:gs>
            <a:gs pos="100000">
              <a:srgbClr val="0D3E33"/>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latin typeface="Arial"/>
              <a:ea typeface="Arial"/>
              <a:cs typeface="Arial"/>
            </a:rPr>
            <a:t>Adatfelvitel indítása</a:t>
          </a:r>
        </a:p>
      </xdr:txBody>
    </xdr:sp>
    <xdr:clientData/>
  </xdr:twoCellAnchor>
  <xdr:twoCellAnchor>
    <xdr:from>
      <xdr:col>6</xdr:col>
      <xdr:colOff>9525</xdr:colOff>
      <xdr:row>25</xdr:row>
      <xdr:rowOff>104775</xdr:rowOff>
    </xdr:from>
    <xdr:to>
      <xdr:col>8</xdr:col>
      <xdr:colOff>609600</xdr:colOff>
      <xdr:row>27</xdr:row>
      <xdr:rowOff>66675</xdr:rowOff>
    </xdr:to>
    <xdr:sp macro="[0]!MODOS">
      <xdr:nvSpPr>
        <xdr:cNvPr id="3" name="AutoShape 4"/>
        <xdr:cNvSpPr>
          <a:spLocks/>
        </xdr:cNvSpPr>
      </xdr:nvSpPr>
      <xdr:spPr>
        <a:xfrm>
          <a:off x="2828925" y="4067175"/>
          <a:ext cx="1819275" cy="285750"/>
        </a:xfrm>
        <a:prstGeom prst="roundRect">
          <a:avLst/>
        </a:prstGeom>
        <a:gradFill rotWithShape="1">
          <a:gsLst>
            <a:gs pos="0">
              <a:srgbClr val="0D3E33"/>
            </a:gs>
            <a:gs pos="50000">
              <a:srgbClr val="1A7E66"/>
            </a:gs>
            <a:gs pos="100000">
              <a:srgbClr val="0D3E33"/>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FFFFFF"/>
              </a:solidFill>
              <a:latin typeface="Arial"/>
              <a:ea typeface="Arial"/>
              <a:cs typeface="Arial"/>
            </a:rPr>
            <a:t>Adatok módosítása</a:t>
          </a:r>
        </a:p>
      </xdr:txBody>
    </xdr:sp>
    <xdr:clientData/>
  </xdr:twoCellAnchor>
  <xdr:twoCellAnchor>
    <xdr:from>
      <xdr:col>8</xdr:col>
      <xdr:colOff>76200</xdr:colOff>
      <xdr:row>14</xdr:row>
      <xdr:rowOff>0</xdr:rowOff>
    </xdr:from>
    <xdr:to>
      <xdr:col>11</xdr:col>
      <xdr:colOff>66675</xdr:colOff>
      <xdr:row>15</xdr:row>
      <xdr:rowOff>123825</xdr:rowOff>
    </xdr:to>
    <xdr:sp>
      <xdr:nvSpPr>
        <xdr:cNvPr id="4" name="AutoShape 5"/>
        <xdr:cNvSpPr>
          <a:spLocks/>
        </xdr:cNvSpPr>
      </xdr:nvSpPr>
      <xdr:spPr>
        <a:xfrm>
          <a:off x="4114800" y="2238375"/>
          <a:ext cx="1819275" cy="285750"/>
        </a:xfrm>
        <a:prstGeom prst="roundRect">
          <a:avLst/>
        </a:prstGeom>
        <a:gradFill rotWithShape="1">
          <a:gsLst>
            <a:gs pos="0">
              <a:srgbClr val="6C190A"/>
            </a:gs>
            <a:gs pos="50000">
              <a:srgbClr val="DC3214"/>
            </a:gs>
            <a:gs pos="100000">
              <a:srgbClr val="6C190A"/>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RÖGZÍTÉSE</a:t>
          </a:r>
        </a:p>
      </xdr:txBody>
    </xdr:sp>
    <xdr:clientData/>
  </xdr:twoCellAnchor>
  <xdr:twoCellAnchor>
    <xdr:from>
      <xdr:col>8</xdr:col>
      <xdr:colOff>333375</xdr:colOff>
      <xdr:row>30</xdr:row>
      <xdr:rowOff>28575</xdr:rowOff>
    </xdr:from>
    <xdr:to>
      <xdr:col>11</xdr:col>
      <xdr:colOff>304800</xdr:colOff>
      <xdr:row>31</xdr:row>
      <xdr:rowOff>142875</xdr:rowOff>
    </xdr:to>
    <xdr:sp>
      <xdr:nvSpPr>
        <xdr:cNvPr id="5" name="AutoShape 6"/>
        <xdr:cNvSpPr>
          <a:spLocks/>
        </xdr:cNvSpPr>
      </xdr:nvSpPr>
      <xdr:spPr>
        <a:xfrm>
          <a:off x="4371975" y="4724400"/>
          <a:ext cx="1800225" cy="276225"/>
        </a:xfrm>
        <a:prstGeom prst="roundRect">
          <a:avLst/>
        </a:prstGeom>
        <a:gradFill rotWithShape="1">
          <a:gsLst>
            <a:gs pos="0">
              <a:srgbClr val="6C190A"/>
            </a:gs>
            <a:gs pos="50000">
              <a:srgbClr val="DC3214"/>
            </a:gs>
            <a:gs pos="100000">
              <a:srgbClr val="6C190A"/>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RÖGZÍTÉSE</a:t>
          </a:r>
        </a:p>
      </xdr:txBody>
    </xdr:sp>
    <xdr:clientData/>
  </xdr:twoCellAnchor>
  <xdr:twoCellAnchor>
    <xdr:from>
      <xdr:col>11</xdr:col>
      <xdr:colOff>276225</xdr:colOff>
      <xdr:row>9</xdr:row>
      <xdr:rowOff>66675</xdr:rowOff>
    </xdr:from>
    <xdr:to>
      <xdr:col>15</xdr:col>
      <xdr:colOff>66675</xdr:colOff>
      <xdr:row>11</xdr:row>
      <xdr:rowOff>28575</xdr:rowOff>
    </xdr:to>
    <xdr:sp>
      <xdr:nvSpPr>
        <xdr:cNvPr id="6" name="AutoShape 7"/>
        <xdr:cNvSpPr>
          <a:spLocks/>
        </xdr:cNvSpPr>
      </xdr:nvSpPr>
      <xdr:spPr>
        <a:xfrm>
          <a:off x="6143625" y="1628775"/>
          <a:ext cx="2228850" cy="285750"/>
        </a:xfrm>
        <a:prstGeom prst="roundRect">
          <a:avLst/>
        </a:prstGeom>
        <a:gradFill rotWithShape="1">
          <a:gsLst>
            <a:gs pos="0">
              <a:srgbClr val="7E7E7E"/>
            </a:gs>
            <a:gs pos="50000">
              <a:srgbClr val="3A3A3A"/>
            </a:gs>
            <a:gs pos="100000">
              <a:srgbClr val="7E7E7E"/>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PLUSZ SOROK HOZZÁFŰZÉSE</a:t>
          </a:r>
        </a:p>
      </xdr:txBody>
    </xdr:sp>
    <xdr:clientData/>
  </xdr:twoCellAnchor>
  <xdr:twoCellAnchor>
    <xdr:from>
      <xdr:col>5</xdr:col>
      <xdr:colOff>600075</xdr:colOff>
      <xdr:row>41</xdr:row>
      <xdr:rowOff>114300</xdr:rowOff>
    </xdr:from>
    <xdr:to>
      <xdr:col>9</xdr:col>
      <xdr:colOff>95250</xdr:colOff>
      <xdr:row>43</xdr:row>
      <xdr:rowOff>76200</xdr:rowOff>
    </xdr:to>
    <xdr:sp>
      <xdr:nvSpPr>
        <xdr:cNvPr id="7" name="AutoShape 8">
          <a:hlinkClick r:id="rId1"/>
        </xdr:cNvPr>
        <xdr:cNvSpPr>
          <a:spLocks/>
        </xdr:cNvSpPr>
      </xdr:nvSpPr>
      <xdr:spPr>
        <a:xfrm>
          <a:off x="2809875" y="6496050"/>
          <a:ext cx="1933575" cy="285750"/>
        </a:xfrm>
        <a:prstGeom prst="roundRect">
          <a:avLst/>
        </a:prstGeom>
        <a:gradFill rotWithShape="1">
          <a:gsLst>
            <a:gs pos="0">
              <a:srgbClr val="7E7E7E"/>
            </a:gs>
            <a:gs pos="50000">
              <a:srgbClr val="3A3A3A"/>
            </a:gs>
            <a:gs pos="100000">
              <a:srgbClr val="7E7E7E"/>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80808"/>
              </a:solidFill>
              <a:latin typeface="Arial"/>
              <a:ea typeface="Arial"/>
              <a:cs typeface="Arial"/>
            </a:rPr>
            <a:t>Másolás régi adatközlőkből</a:t>
          </a:r>
        </a:p>
      </xdr:txBody>
    </xdr:sp>
    <xdr:clientData/>
  </xdr:twoCellAnchor>
  <xdr:twoCellAnchor>
    <xdr:from>
      <xdr:col>1</xdr:col>
      <xdr:colOff>142875</xdr:colOff>
      <xdr:row>1</xdr:row>
      <xdr:rowOff>76200</xdr:rowOff>
    </xdr:from>
    <xdr:to>
      <xdr:col>1</xdr:col>
      <xdr:colOff>457200</xdr:colOff>
      <xdr:row>1</xdr:row>
      <xdr:rowOff>314325</xdr:rowOff>
    </xdr:to>
    <xdr:sp>
      <xdr:nvSpPr>
        <xdr:cNvPr id="8" name="Text Box 11">
          <a:hlinkClick r:id="rId2"/>
        </xdr:cNvPr>
        <xdr:cNvSpPr txBox="1">
          <a:spLocks noChangeArrowheads="1"/>
        </xdr:cNvSpPr>
      </xdr:nvSpPr>
      <xdr:spPr>
        <a:xfrm>
          <a:off x="142875" y="238125"/>
          <a:ext cx="314325" cy="238125"/>
        </a:xfrm>
        <a:prstGeom prst="rect">
          <a:avLst/>
        </a:prstGeom>
        <a:solidFill>
          <a:srgbClr val="DEE8E7"/>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80808"/>
              </a:solidFill>
              <a:latin typeface="Arial"/>
              <a:ea typeface="Arial"/>
              <a:cs typeface="Arial"/>
            </a:rPr>
            <a:t>?</a:t>
          </a:r>
        </a:p>
      </xdr:txBody>
    </xdr:sp>
    <xdr:clientData/>
  </xdr:twoCellAnchor>
  <xdr:twoCellAnchor>
    <xdr:from>
      <xdr:col>14</xdr:col>
      <xdr:colOff>104775</xdr:colOff>
      <xdr:row>25</xdr:row>
      <xdr:rowOff>76200</xdr:rowOff>
    </xdr:from>
    <xdr:to>
      <xdr:col>15</xdr:col>
      <xdr:colOff>371475</xdr:colOff>
      <xdr:row>27</xdr:row>
      <xdr:rowOff>142875</xdr:rowOff>
    </xdr:to>
    <xdr:sp>
      <xdr:nvSpPr>
        <xdr:cNvPr id="9" name="AutoShape 6">
          <a:hlinkClick r:id="rId3"/>
        </xdr:cNvPr>
        <xdr:cNvSpPr>
          <a:spLocks/>
        </xdr:cNvSpPr>
      </xdr:nvSpPr>
      <xdr:spPr>
        <a:xfrm>
          <a:off x="7800975" y="4038600"/>
          <a:ext cx="876300" cy="390525"/>
        </a:xfrm>
        <a:prstGeom prst="rightArrow">
          <a:avLst>
            <a:gd name="adj1" fmla="val 11995"/>
            <a:gd name="adj2" fmla="val -23527"/>
          </a:avLst>
        </a:prstGeom>
        <a:solidFill>
          <a:srgbClr val="1A7E66"/>
        </a:solidFill>
        <a:ln w="9525" cmpd="sng">
          <a:solidFill>
            <a:srgbClr val="000000"/>
          </a:solidFill>
          <a:headEnd type="none"/>
          <a:tailEnd type="none"/>
        </a:ln>
      </xdr:spPr>
      <xdr:txBody>
        <a:bodyPr vertOverflow="clip" wrap="square" lIns="27432" tIns="22860" rIns="0" bIns="0" anchor="ctr"/>
        <a:p>
          <a:pPr algn="l">
            <a:defRPr/>
          </a:pPr>
          <a:r>
            <a:rPr lang="en-US" cap="none" sz="900" b="1" i="0" u="none" baseline="0">
              <a:solidFill>
                <a:srgbClr val="FFFFFF"/>
              </a:solidFill>
              <a:latin typeface="Arial"/>
              <a:ea typeface="Arial"/>
              <a:cs typeface="Arial"/>
            </a:rPr>
            <a:t> VISSZA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123825</xdr:rowOff>
    </xdr:from>
    <xdr:to>
      <xdr:col>11</xdr:col>
      <xdr:colOff>523875</xdr:colOff>
      <xdr:row>12</xdr:row>
      <xdr:rowOff>152400</xdr:rowOff>
    </xdr:to>
    <xdr:sp>
      <xdr:nvSpPr>
        <xdr:cNvPr id="1" name="Text Box 3"/>
        <xdr:cNvSpPr txBox="1">
          <a:spLocks noChangeArrowheads="1"/>
        </xdr:cNvSpPr>
      </xdr:nvSpPr>
      <xdr:spPr>
        <a:xfrm>
          <a:off x="104775" y="123825"/>
          <a:ext cx="10277475" cy="276225"/>
        </a:xfrm>
        <a:prstGeom prst="rect">
          <a:avLst/>
        </a:prstGeom>
        <a:noFill/>
        <a:ln w="9525" cmpd="sng">
          <a:noFill/>
        </a:ln>
      </xdr:spPr>
      <xdr:txBody>
        <a:bodyPr vertOverflow="clip" wrap="square" lIns="27432" tIns="22860" rIns="0" bIns="0"/>
        <a:p>
          <a:pPr algn="l">
            <a:defRPr/>
          </a:pPr>
          <a:r>
            <a:rPr lang="en-US" cap="none" sz="1100" b="1" i="0" u="none" baseline="0">
              <a:solidFill>
                <a:srgbClr val="080808"/>
              </a:solidFill>
              <a:latin typeface="Arial"/>
              <a:ea typeface="Arial"/>
              <a:cs typeface="Arial"/>
            </a:rPr>
            <a:t>A régi Adatközlőből másolja be ide a kívánt sorokat, majd nyomja meg a konvertáló gombot. Ezzel az új Adatközlőre kerülnek az adatok!</a:t>
          </a:r>
        </a:p>
      </xdr:txBody>
    </xdr:sp>
    <xdr:clientData/>
  </xdr:twoCellAnchor>
  <xdr:twoCellAnchor>
    <xdr:from>
      <xdr:col>12</xdr:col>
      <xdr:colOff>352425</xdr:colOff>
      <xdr:row>11</xdr:row>
      <xdr:rowOff>66675</xdr:rowOff>
    </xdr:from>
    <xdr:to>
      <xdr:col>16</xdr:col>
      <xdr:colOff>219075</xdr:colOff>
      <xdr:row>12</xdr:row>
      <xdr:rowOff>142875</xdr:rowOff>
    </xdr:to>
    <xdr:sp macro="[0]!Alakzat4_Kattintáskor">
      <xdr:nvSpPr>
        <xdr:cNvPr id="2" name="AutoShape 4"/>
        <xdr:cNvSpPr>
          <a:spLocks/>
        </xdr:cNvSpPr>
      </xdr:nvSpPr>
      <xdr:spPr>
        <a:xfrm>
          <a:off x="11458575" y="66675"/>
          <a:ext cx="2886075" cy="323850"/>
        </a:xfrm>
        <a:prstGeom prst="roundRect">
          <a:avLst/>
        </a:prstGeom>
        <a:gradFill rotWithShape="1">
          <a:gsLst>
            <a:gs pos="0">
              <a:srgbClr val="0D5144"/>
            </a:gs>
            <a:gs pos="50000">
              <a:srgbClr val="05251F"/>
            </a:gs>
            <a:gs pos="100000">
              <a:srgbClr val="0D5144"/>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100" b="1" i="0" u="none" baseline="0">
              <a:solidFill>
                <a:srgbClr val="080808"/>
              </a:solidFill>
              <a:latin typeface="Arial"/>
              <a:ea typeface="Arial"/>
              <a:cs typeface="Arial"/>
            </a:rPr>
            <a:t>Adatok átkonvertálása</a:t>
          </a:r>
        </a:p>
      </xdr:txBody>
    </xdr:sp>
    <xdr:clientData/>
  </xdr:twoCellAnchor>
  <xdr:twoCellAnchor>
    <xdr:from>
      <xdr:col>18</xdr:col>
      <xdr:colOff>390525</xdr:colOff>
      <xdr:row>0</xdr:row>
      <xdr:rowOff>0</xdr:rowOff>
    </xdr:from>
    <xdr:to>
      <xdr:col>19</xdr:col>
      <xdr:colOff>581025</xdr:colOff>
      <xdr:row>12</xdr:row>
      <xdr:rowOff>190500</xdr:rowOff>
    </xdr:to>
    <xdr:sp>
      <xdr:nvSpPr>
        <xdr:cNvPr id="3" name="AutoShape 6">
          <a:hlinkClick r:id="rId1"/>
        </xdr:cNvPr>
        <xdr:cNvSpPr>
          <a:spLocks/>
        </xdr:cNvSpPr>
      </xdr:nvSpPr>
      <xdr:spPr>
        <a:xfrm>
          <a:off x="16287750" y="0"/>
          <a:ext cx="933450" cy="438150"/>
        </a:xfrm>
        <a:prstGeom prst="rightArrow">
          <a:avLst>
            <a:gd name="adj1" fmla="val 11509"/>
            <a:gd name="adj2" fmla="val -23527"/>
          </a:avLst>
        </a:prstGeom>
        <a:solidFill>
          <a:srgbClr val="1A7E66"/>
        </a:solidFill>
        <a:ln w="9525" cmpd="sng">
          <a:solidFill>
            <a:srgbClr val="000000"/>
          </a:solidFill>
          <a:headEnd type="none"/>
          <a:tailEnd type="none"/>
        </a:ln>
      </xdr:spPr>
      <xdr:txBody>
        <a:bodyPr vertOverflow="clip" wrap="square" lIns="27432" tIns="22860" rIns="0" bIns="0" anchor="ctr"/>
        <a:p>
          <a:pPr algn="l">
            <a:defRPr/>
          </a:pPr>
          <a:r>
            <a:rPr lang="en-US" cap="none" sz="1000" b="1" i="0" u="none" baseline="0">
              <a:solidFill>
                <a:srgbClr val="FFFFFF"/>
              </a:solidFill>
              <a:latin typeface="Arial"/>
              <a:ea typeface="Arial"/>
              <a:cs typeface="Arial"/>
            </a:rPr>
            <a:t> VISSZA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114300</xdr:rowOff>
    </xdr:from>
    <xdr:to>
      <xdr:col>80</xdr:col>
      <xdr:colOff>19050</xdr:colOff>
      <xdr:row>11</xdr:row>
      <xdr:rowOff>9525</xdr:rowOff>
    </xdr:to>
    <xdr:sp>
      <xdr:nvSpPr>
        <xdr:cNvPr id="1" name="Rectangle 2"/>
        <xdr:cNvSpPr>
          <a:spLocks/>
        </xdr:cNvSpPr>
      </xdr:nvSpPr>
      <xdr:spPr>
        <a:xfrm>
          <a:off x="0" y="114300"/>
          <a:ext cx="17040225" cy="95250"/>
        </a:xfrm>
        <a:prstGeom prst="rect">
          <a:avLst/>
        </a:prstGeom>
        <a:gradFill rotWithShape="1">
          <a:gsLst>
            <a:gs pos="0">
              <a:srgbClr val="FFFFFF"/>
            </a:gs>
            <a:gs pos="100000">
              <a:srgbClr val="353535"/>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171450</xdr:colOff>
      <xdr:row>14</xdr:row>
      <xdr:rowOff>104775</xdr:rowOff>
    </xdr:from>
    <xdr:to>
      <xdr:col>9</xdr:col>
      <xdr:colOff>57150</xdr:colOff>
      <xdr:row>16</xdr:row>
      <xdr:rowOff>190500</xdr:rowOff>
    </xdr:to>
    <xdr:pic>
      <xdr:nvPicPr>
        <xdr:cNvPr id="2" name="Picture 8" descr="logo-zöld B - vj"/>
        <xdr:cNvPicPr preferRelativeResize="1">
          <a:picLocks noChangeAspect="1"/>
        </xdr:cNvPicPr>
      </xdr:nvPicPr>
      <xdr:blipFill>
        <a:blip r:embed="rId1"/>
        <a:stretch>
          <a:fillRect/>
        </a:stretch>
      </xdr:blipFill>
      <xdr:spPr>
        <a:xfrm>
          <a:off x="609600" y="904875"/>
          <a:ext cx="1943100" cy="485775"/>
        </a:xfrm>
        <a:prstGeom prst="rect">
          <a:avLst/>
        </a:prstGeom>
        <a:noFill/>
        <a:ln w="9525" cmpd="sng">
          <a:noFill/>
        </a:ln>
      </xdr:spPr>
    </xdr:pic>
    <xdr:clientData/>
  </xdr:twoCellAnchor>
  <xdr:twoCellAnchor editAs="oneCell">
    <xdr:from>
      <xdr:col>1</xdr:col>
      <xdr:colOff>28575</xdr:colOff>
      <xdr:row>11</xdr:row>
      <xdr:rowOff>123825</xdr:rowOff>
    </xdr:from>
    <xdr:to>
      <xdr:col>9</xdr:col>
      <xdr:colOff>161925</xdr:colOff>
      <xdr:row>15</xdr:row>
      <xdr:rowOff>76200</xdr:rowOff>
    </xdr:to>
    <xdr:pic>
      <xdr:nvPicPr>
        <xdr:cNvPr id="3" name="Picture 11" descr="LOGO-VJ01"/>
        <xdr:cNvPicPr preferRelativeResize="1">
          <a:picLocks noChangeAspect="1"/>
        </xdr:cNvPicPr>
      </xdr:nvPicPr>
      <xdr:blipFill>
        <a:blip r:embed="rId2"/>
        <a:stretch>
          <a:fillRect/>
        </a:stretch>
      </xdr:blipFill>
      <xdr:spPr>
        <a:xfrm>
          <a:off x="28575" y="323850"/>
          <a:ext cx="2628900" cy="752475"/>
        </a:xfrm>
        <a:prstGeom prst="rect">
          <a:avLst/>
        </a:prstGeom>
        <a:noFill/>
        <a:ln w="9525" cmpd="sng">
          <a:noFill/>
        </a:ln>
      </xdr:spPr>
    </xdr:pic>
    <xdr:clientData/>
  </xdr:twoCellAnchor>
  <xdr:twoCellAnchor>
    <xdr:from>
      <xdr:col>58</xdr:col>
      <xdr:colOff>114300</xdr:colOff>
      <xdr:row>0</xdr:row>
      <xdr:rowOff>0</xdr:rowOff>
    </xdr:from>
    <xdr:to>
      <xdr:col>65</xdr:col>
      <xdr:colOff>123825</xdr:colOff>
      <xdr:row>0</xdr:row>
      <xdr:rowOff>0</xdr:rowOff>
    </xdr:to>
    <xdr:sp macro="[0]!sorok">
      <xdr:nvSpPr>
        <xdr:cNvPr id="4" name="Rectangle 60"/>
        <xdr:cNvSpPr>
          <a:spLocks/>
        </xdr:cNvSpPr>
      </xdr:nvSpPr>
      <xdr:spPr>
        <a:xfrm>
          <a:off x="12287250" y="0"/>
          <a:ext cx="15430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80808"/>
              </a:solidFill>
              <a:latin typeface="Arial"/>
              <a:ea typeface="Arial"/>
              <a:cs typeface="Arial"/>
            </a:rPr>
            <a:t>SOROK LÉTREHOZÁSA</a:t>
          </a:r>
        </a:p>
      </xdr:txBody>
    </xdr:sp>
    <xdr:clientData/>
  </xdr:twoCellAnchor>
  <xdr:twoCellAnchor>
    <xdr:from>
      <xdr:col>66</xdr:col>
      <xdr:colOff>142875</xdr:colOff>
      <xdr:row>0</xdr:row>
      <xdr:rowOff>0</xdr:rowOff>
    </xdr:from>
    <xdr:to>
      <xdr:col>73</xdr:col>
      <xdr:colOff>219075</xdr:colOff>
      <xdr:row>0</xdr:row>
      <xdr:rowOff>0</xdr:rowOff>
    </xdr:to>
    <xdr:sp macro="[0]!rendez">
      <xdr:nvSpPr>
        <xdr:cNvPr id="5" name="Text Box 64"/>
        <xdr:cNvSpPr txBox="1">
          <a:spLocks noChangeArrowheads="1"/>
        </xdr:cNvSpPr>
      </xdr:nvSpPr>
      <xdr:spPr>
        <a:xfrm>
          <a:off x="14068425" y="0"/>
          <a:ext cx="16097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80808"/>
              </a:solidFill>
              <a:latin typeface="Arial"/>
              <a:ea typeface="Arial"/>
              <a:cs typeface="Arial"/>
            </a:rPr>
            <a:t>RENDEZŐ</a:t>
          </a:r>
        </a:p>
      </xdr:txBody>
    </xdr:sp>
    <xdr:clientData/>
  </xdr:twoCellAnchor>
  <xdr:twoCellAnchor>
    <xdr:from>
      <xdr:col>74</xdr:col>
      <xdr:colOff>47625</xdr:colOff>
      <xdr:row>14</xdr:row>
      <xdr:rowOff>190500</xdr:rowOff>
    </xdr:from>
    <xdr:to>
      <xdr:col>79</xdr:col>
      <xdr:colOff>190500</xdr:colOff>
      <xdr:row>16</xdr:row>
      <xdr:rowOff>95250</xdr:rowOff>
    </xdr:to>
    <xdr:sp macro="[0]!TOROL">
      <xdr:nvSpPr>
        <xdr:cNvPr id="6" name="AutoShape 68"/>
        <xdr:cNvSpPr>
          <a:spLocks/>
        </xdr:cNvSpPr>
      </xdr:nvSpPr>
      <xdr:spPr>
        <a:xfrm>
          <a:off x="15725775" y="990600"/>
          <a:ext cx="1276350" cy="304800"/>
        </a:xfrm>
        <a:prstGeom prst="roundRect">
          <a:avLst/>
        </a:prstGeom>
        <a:gradFill rotWithShape="1">
          <a:gsLst>
            <a:gs pos="0">
              <a:srgbClr val="373737"/>
            </a:gs>
            <a:gs pos="50000">
              <a:srgbClr val="191919"/>
            </a:gs>
            <a:gs pos="100000">
              <a:srgbClr val="373737"/>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MINDENT TÖRÖL</a:t>
          </a:r>
        </a:p>
      </xdr:txBody>
    </xdr:sp>
    <xdr:clientData/>
  </xdr:twoCellAnchor>
  <xdr:twoCellAnchor>
    <xdr:from>
      <xdr:col>31</xdr:col>
      <xdr:colOff>200025</xdr:colOff>
      <xdr:row>17</xdr:row>
      <xdr:rowOff>38100</xdr:rowOff>
    </xdr:from>
    <xdr:to>
      <xdr:col>31</xdr:col>
      <xdr:colOff>200025</xdr:colOff>
      <xdr:row>17</xdr:row>
      <xdr:rowOff>38100</xdr:rowOff>
    </xdr:to>
    <xdr:sp fLocksText="0">
      <xdr:nvSpPr>
        <xdr:cNvPr id="7" name="Text Box 79"/>
        <xdr:cNvSpPr txBox="1">
          <a:spLocks noChangeArrowheads="1"/>
        </xdr:cNvSpPr>
      </xdr:nvSpPr>
      <xdr:spPr>
        <a:xfrm>
          <a:off x="6591300" y="14382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62</xdr:col>
      <xdr:colOff>104775</xdr:colOff>
      <xdr:row>15</xdr:row>
      <xdr:rowOff>0</xdr:rowOff>
    </xdr:from>
    <xdr:to>
      <xdr:col>72</xdr:col>
      <xdr:colOff>152400</xdr:colOff>
      <xdr:row>16</xdr:row>
      <xdr:rowOff>95250</xdr:rowOff>
    </xdr:to>
    <xdr:sp macro="[0]!plusz">
      <xdr:nvSpPr>
        <xdr:cNvPr id="8" name="AutoShape 107"/>
        <xdr:cNvSpPr>
          <a:spLocks/>
        </xdr:cNvSpPr>
      </xdr:nvSpPr>
      <xdr:spPr>
        <a:xfrm>
          <a:off x="13154025" y="1000125"/>
          <a:ext cx="2238375" cy="295275"/>
        </a:xfrm>
        <a:prstGeom prst="roundRect">
          <a:avLst/>
        </a:prstGeom>
        <a:gradFill rotWithShape="1">
          <a:gsLst>
            <a:gs pos="0">
              <a:srgbClr val="373737"/>
            </a:gs>
            <a:gs pos="50000">
              <a:srgbClr val="191919"/>
            </a:gs>
            <a:gs pos="100000">
              <a:srgbClr val="373737"/>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80808"/>
              </a:solidFill>
              <a:latin typeface="Arial"/>
              <a:ea typeface="Arial"/>
              <a:cs typeface="Arial"/>
            </a:rPr>
            <a:t>PLUSZ SOROK HOZZÁFŰZÉSE</a:t>
          </a:r>
        </a:p>
      </xdr:txBody>
    </xdr:sp>
    <xdr:clientData/>
  </xdr:twoCellAnchor>
  <xdr:twoCellAnchor>
    <xdr:from>
      <xdr:col>52</xdr:col>
      <xdr:colOff>85725</xdr:colOff>
      <xdr:row>15</xdr:row>
      <xdr:rowOff>9525</xdr:rowOff>
    </xdr:from>
    <xdr:to>
      <xdr:col>61</xdr:col>
      <xdr:colOff>209550</xdr:colOff>
      <xdr:row>16</xdr:row>
      <xdr:rowOff>95250</xdr:rowOff>
    </xdr:to>
    <xdr:sp>
      <xdr:nvSpPr>
        <xdr:cNvPr id="9" name="AutoShape 144">
          <a:hlinkClick r:id="rId3"/>
        </xdr:cNvPr>
        <xdr:cNvSpPr>
          <a:spLocks/>
        </xdr:cNvSpPr>
      </xdr:nvSpPr>
      <xdr:spPr>
        <a:xfrm>
          <a:off x="11077575" y="1009650"/>
          <a:ext cx="1962150" cy="285750"/>
        </a:xfrm>
        <a:prstGeom prst="roundRect">
          <a:avLst/>
        </a:prstGeom>
        <a:gradFill rotWithShape="1">
          <a:gsLst>
            <a:gs pos="0">
              <a:srgbClr val="7E7E7E"/>
            </a:gs>
            <a:gs pos="50000">
              <a:srgbClr val="3A3A3A"/>
            </a:gs>
            <a:gs pos="100000">
              <a:srgbClr val="7E7E7E"/>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80808"/>
              </a:solidFill>
              <a:latin typeface="Arial"/>
              <a:ea typeface="Arial"/>
              <a:cs typeface="Arial"/>
            </a:rPr>
            <a:t>Másolás régi adatközlőkből</a:t>
          </a:r>
        </a:p>
      </xdr:txBody>
    </xdr:sp>
    <xdr:clientData/>
  </xdr:twoCellAnchor>
  <xdr:twoCellAnchor>
    <xdr:from>
      <xdr:col>27</xdr:col>
      <xdr:colOff>0</xdr:colOff>
      <xdr:row>15</xdr:row>
      <xdr:rowOff>19050</xdr:rowOff>
    </xdr:from>
    <xdr:to>
      <xdr:col>33</xdr:col>
      <xdr:colOff>114300</xdr:colOff>
      <xdr:row>16</xdr:row>
      <xdr:rowOff>66675</xdr:rowOff>
    </xdr:to>
    <xdr:sp>
      <xdr:nvSpPr>
        <xdr:cNvPr id="10" name="Text Box 146">
          <a:hlinkClick r:id="rId4"/>
        </xdr:cNvPr>
        <xdr:cNvSpPr txBox="1">
          <a:spLocks noChangeArrowheads="1"/>
        </xdr:cNvSpPr>
      </xdr:nvSpPr>
      <xdr:spPr>
        <a:xfrm>
          <a:off x="5514975" y="1019175"/>
          <a:ext cx="1428750" cy="247650"/>
        </a:xfrm>
        <a:prstGeom prst="rect">
          <a:avLst/>
        </a:prstGeom>
        <a:no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80808"/>
              </a:solidFill>
              <a:latin typeface="Arial"/>
              <a:ea typeface="Arial"/>
              <a:cs typeface="Arial"/>
            </a:rPr>
            <a:t>Használati útmutató</a:t>
          </a:r>
        </a:p>
      </xdr:txBody>
    </xdr:sp>
    <xdr:clientData/>
  </xdr:twoCellAnchor>
  <xdr:twoCellAnchor>
    <xdr:from>
      <xdr:col>0</xdr:col>
      <xdr:colOff>0</xdr:colOff>
      <xdr:row>10</xdr:row>
      <xdr:rowOff>28575</xdr:rowOff>
    </xdr:from>
    <xdr:to>
      <xdr:col>7</xdr:col>
      <xdr:colOff>219075</xdr:colOff>
      <xdr:row>10</xdr:row>
      <xdr:rowOff>180975</xdr:rowOff>
    </xdr:to>
    <xdr:sp macro="[0]!teljeski">
      <xdr:nvSpPr>
        <xdr:cNvPr id="11" name="Text Box 118"/>
        <xdr:cNvSpPr txBox="1">
          <a:spLocks noChangeArrowheads="1"/>
        </xdr:cNvSpPr>
      </xdr:nvSpPr>
      <xdr:spPr>
        <a:xfrm>
          <a:off x="0" y="28575"/>
          <a:ext cx="1971675" cy="152400"/>
        </a:xfrm>
        <a:prstGeom prst="rect">
          <a:avLst/>
        </a:prstGeom>
        <a:solidFill>
          <a:srgbClr val="A0BA1A"/>
        </a:solidFill>
        <a:ln w="9525" cmpd="sng">
          <a:noFill/>
        </a:ln>
      </xdr:spPr>
      <xdr:txBody>
        <a:bodyPr vertOverflow="clip" wrap="square" lIns="27432" tIns="22860" rIns="0" bIns="0"/>
        <a:p>
          <a:pPr algn="l">
            <a:defRPr/>
          </a:pPr>
          <a:r>
            <a:rPr lang="en-US" cap="none" sz="800" b="0" i="0" u="none" baseline="0">
              <a:solidFill>
                <a:srgbClr val="080808"/>
              </a:solidFill>
            </a:rPr>
            <a:t>Teljes képernyő bezárása</a:t>
          </a:r>
        </a:p>
      </xdr:txBody>
    </xdr:sp>
    <xdr:clientData fLocksWithSheet="0" fPrintsWithSheet="0"/>
  </xdr:twoCellAnchor>
  <xdr:twoCellAnchor>
    <xdr:from>
      <xdr:col>0</xdr:col>
      <xdr:colOff>0</xdr:colOff>
      <xdr:row>10</xdr:row>
      <xdr:rowOff>28575</xdr:rowOff>
    </xdr:from>
    <xdr:to>
      <xdr:col>7</xdr:col>
      <xdr:colOff>219075</xdr:colOff>
      <xdr:row>10</xdr:row>
      <xdr:rowOff>180975</xdr:rowOff>
    </xdr:to>
    <xdr:sp macro="[0]!teljesbe">
      <xdr:nvSpPr>
        <xdr:cNvPr id="12" name="Text Box 117"/>
        <xdr:cNvSpPr txBox="1">
          <a:spLocks noChangeArrowheads="1"/>
        </xdr:cNvSpPr>
      </xdr:nvSpPr>
      <xdr:spPr>
        <a:xfrm>
          <a:off x="0" y="28575"/>
          <a:ext cx="1971675" cy="152400"/>
        </a:xfrm>
        <a:prstGeom prst="rect">
          <a:avLst/>
        </a:prstGeom>
        <a:solidFill>
          <a:srgbClr val="A0BA1A"/>
        </a:solidFill>
        <a:ln w="9525" cmpd="sng">
          <a:noFill/>
        </a:ln>
      </xdr:spPr>
      <xdr:txBody>
        <a:bodyPr vertOverflow="clip" wrap="square" lIns="27432" tIns="22860" rIns="0" bIns="0"/>
        <a:p>
          <a:pPr algn="l">
            <a:defRPr/>
          </a:pPr>
          <a:r>
            <a:rPr lang="en-US" cap="none" sz="800" b="0" i="0" u="none" baseline="0">
              <a:solidFill>
                <a:srgbClr val="080808"/>
              </a:solidFill>
            </a:rPr>
            <a:t>Teljes képernyő</a:t>
          </a:r>
        </a:p>
      </xdr:txBody>
    </xdr:sp>
    <xdr:clientData fLocksWithSheet="0" fPrintsWithSheet="0"/>
  </xdr:twoCellAnchor>
  <xdr:twoCellAnchor>
    <xdr:from>
      <xdr:col>41</xdr:col>
      <xdr:colOff>142875</xdr:colOff>
      <xdr:row>15</xdr:row>
      <xdr:rowOff>0</xdr:rowOff>
    </xdr:from>
    <xdr:to>
      <xdr:col>50</xdr:col>
      <xdr:colOff>142875</xdr:colOff>
      <xdr:row>16</xdr:row>
      <xdr:rowOff>95250</xdr:rowOff>
    </xdr:to>
    <xdr:sp macro="[0]!felold">
      <xdr:nvSpPr>
        <xdr:cNvPr id="13" name="AutoShape 59"/>
        <xdr:cNvSpPr>
          <a:spLocks/>
        </xdr:cNvSpPr>
      </xdr:nvSpPr>
      <xdr:spPr>
        <a:xfrm>
          <a:off x="8724900" y="1000125"/>
          <a:ext cx="1971675" cy="295275"/>
        </a:xfrm>
        <a:prstGeom prst="roundRect">
          <a:avLst/>
        </a:prstGeom>
        <a:gradFill rotWithShape="1">
          <a:gsLst>
            <a:gs pos="0">
              <a:srgbClr val="061B16"/>
            </a:gs>
            <a:gs pos="50000">
              <a:srgbClr val="1A7E66"/>
            </a:gs>
            <a:gs pos="100000">
              <a:srgbClr val="061B16"/>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FELOLDÁSA</a:t>
          </a:r>
        </a:p>
      </xdr:txBody>
    </xdr:sp>
    <xdr:clientData fPrintsWithSheet="0"/>
  </xdr:twoCellAnchor>
  <xdr:twoCellAnchor>
    <xdr:from>
      <xdr:col>41</xdr:col>
      <xdr:colOff>152400</xdr:colOff>
      <xdr:row>15</xdr:row>
      <xdr:rowOff>0</xdr:rowOff>
    </xdr:from>
    <xdr:to>
      <xdr:col>50</xdr:col>
      <xdr:colOff>133350</xdr:colOff>
      <xdr:row>16</xdr:row>
      <xdr:rowOff>95250</xdr:rowOff>
    </xdr:to>
    <xdr:sp macro="[0]!rogzites">
      <xdr:nvSpPr>
        <xdr:cNvPr id="14" name="AutoShape 57"/>
        <xdr:cNvSpPr>
          <a:spLocks/>
        </xdr:cNvSpPr>
      </xdr:nvSpPr>
      <xdr:spPr>
        <a:xfrm>
          <a:off x="8734425" y="1000125"/>
          <a:ext cx="1952625" cy="295275"/>
        </a:xfrm>
        <a:prstGeom prst="roundRect">
          <a:avLst/>
        </a:prstGeom>
        <a:gradFill rotWithShape="1">
          <a:gsLst>
            <a:gs pos="0">
              <a:srgbClr val="2F0B04"/>
            </a:gs>
            <a:gs pos="50000">
              <a:srgbClr val="DC3214"/>
            </a:gs>
            <a:gs pos="100000">
              <a:srgbClr val="2F0B04"/>
            </a:gs>
          </a:gsLst>
          <a:lin ang="5400000" scaled="1"/>
        </a:gra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ADATOK RÖGZÍTÉSE</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0</xdr:row>
      <xdr:rowOff>0</xdr:rowOff>
    </xdr:from>
    <xdr:to>
      <xdr:col>8</xdr:col>
      <xdr:colOff>38100</xdr:colOff>
      <xdr:row>2</xdr:row>
      <xdr:rowOff>28575</xdr:rowOff>
    </xdr:to>
    <xdr:sp>
      <xdr:nvSpPr>
        <xdr:cNvPr id="1" name="Téglalap 1"/>
        <xdr:cNvSpPr>
          <a:spLocks/>
        </xdr:cNvSpPr>
      </xdr:nvSpPr>
      <xdr:spPr>
        <a:xfrm>
          <a:off x="7143750" y="0"/>
          <a:ext cx="1257300" cy="3524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ffri\GB524\Gari%20munk&#225;k\WebAgent\WebAgent%20gfb%20casco\&#201;let%20nyomtatv&#225;ny%203%20vari&#225;ci&#24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offri\GB524\DOCUME~1\VARGAJ~1\LOCALS~1\Temp\Rar$DI00.829\VJ%20D&#237;jkalkul&#225;tor%202003%20v.03%20(dem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offri\GB524\Laptop2005\VJDK_16_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107_kollar_j\AppData\Local\Microsoft\Windows\Temporary%20Internet%20Files\Content.Outlook\8RJ9OFTN\GG_VJDK\GPS\VJDK_A-jav100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Életbizt (Varga Péter féle)"/>
      <sheetName val="xxxx-1 bizt (módosítások is)"/>
      <sheetName val="xxxx-2 bizt (módosítások is)"/>
      <sheetName val="Eredeti-2b-20 old"/>
      <sheetName val="E-2b-10 old"/>
      <sheetName val="E-1b-8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Lap"/>
      <sheetName val="3M"/>
      <sheetName val="3Nettó"/>
      <sheetName val="3Jöv"/>
      <sheetName val="3Ki"/>
      <sheetName val="3whole"/>
      <sheetName val="hozam"/>
      <sheetName val="55tb"/>
      <sheetName val="3befpro"/>
      <sheetName val="3mind"/>
      <sheetName val="3mi"/>
      <sheetName val="gari"/>
      <sheetName val="otp"/>
      <sheetName val="bb1"/>
      <sheetName val="bb2"/>
      <sheetName val="bb3"/>
      <sheetName val="él"/>
      <sheetName val="ajkész"/>
      <sheetName val="né"/>
      <sheetName val="xnemél"/>
      <sheetName val="feltét"/>
      <sheetName val="oktany"/>
      <sheetName val="felfő"/>
      <sheetName val="felki"/>
      <sheetName val="felált"/>
      <sheetName val="prez"/>
      <sheetName val="térkép"/>
      <sheetName val="bem"/>
      <sheetName val="ajánl"/>
      <sheetName val="élis lap"/>
      <sheetName val="ugr0"/>
      <sheetName val="k0"/>
      <sheetName val="BEKI"/>
      <sheetName val="no1"/>
      <sheetName val="kezd"/>
      <sheetName val="kit"/>
      <sheetName val="Munka1"/>
      <sheetName val="xaki1"/>
      <sheetName val="xaki2"/>
      <sheetName val="xaki3"/>
      <sheetName val="xaki4"/>
      <sheetName val="xaki5"/>
      <sheetName val="xaki6"/>
      <sheetName val="xaki7"/>
      <sheetName val="1pl"/>
      <sheetName val="minden"/>
      <sheetName val="xakikedv"/>
      <sheetName val="sz"/>
      <sheetName val="11"/>
      <sheetName val="xaki2be"/>
      <sheetName val="xaki4be"/>
      <sheetName val="nyol"/>
      <sheetName val="ad1"/>
      <sheetName val="mak"/>
      <sheetName val="f0"/>
      <sheetName val="s0"/>
      <sheetName val="pl0"/>
      <sheetName val="ge0"/>
      <sheetName val="8aj I"/>
      <sheetName val="8aj II é"/>
      <sheetName val="8é bet"/>
      <sheetName val="8kedv345"/>
      <sheetName val="8kedv678"/>
      <sheetName val="nyegyéb"/>
      <sheetName val="stz"/>
      <sheetName val="retny"/>
      <sheetName val="testk"/>
      <sheetName val="8pénzj"/>
      <sheetName val="8pénzsz"/>
      <sheetName val="8fsz"/>
      <sheetName val="8titokn"/>
      <sheetName val="8titoké"/>
      <sheetName val="8eg I"/>
      <sheetName val="8eg II"/>
      <sheetName val="8aj me"/>
      <sheetName val="sz0"/>
      <sheetName val="rgr0"/>
      <sheetName val="s9"/>
      <sheetName val="ugr9"/>
      <sheetName val="sz5"/>
      <sheetName val="súly"/>
      <sheetName val="b2"/>
      <sheetName val="k5"/>
      <sheetName val="f5"/>
      <sheetName val="rgr5"/>
      <sheetName val="ugr5"/>
      <sheetName val="s5"/>
      <sheetName val="p5"/>
      <sheetName val="100"/>
      <sheetName val="101"/>
      <sheetName val="102"/>
      <sheetName val="103"/>
      <sheetName val="104"/>
      <sheetName val="105h"/>
      <sheetName val="105e"/>
      <sheetName val="106"/>
      <sheetName val="lakhely"/>
      <sheetName val="8vol"/>
      <sheetName val="1m"/>
      <sheetName val="1me"/>
      <sheetName val="8tör"/>
      <sheetName val="éli"/>
      <sheetName val="b1"/>
      <sheetName val="ME"/>
      <sheetName val="ÉLI-M"/>
      <sheetName val="8aj II l"/>
      <sheetName val="a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jekLev"/>
      <sheetName val="menü"/>
      <sheetName val="Alap"/>
      <sheetName val="GB174-A"/>
      <sheetName val="GB174-K"/>
      <sheetName val="GB125-K"/>
      <sheetName val="GB160"/>
      <sheetName val="3Lap"/>
      <sheetName val="3M"/>
      <sheetName val="3Ki"/>
      <sheetName val="3whole"/>
      <sheetName val="okt0ala"/>
      <sheetName val="weny"/>
      <sheetName val="wneny"/>
      <sheetName val="wegebny"/>
      <sheetName val="felfő"/>
      <sheetName val="felki"/>
      <sheetName val="xnemél"/>
      <sheetName val="felált"/>
      <sheetName val="pp16"/>
      <sheetName val="BEKI"/>
      <sheetName val="kezd"/>
      <sheetName val="no1"/>
      <sheetName val="IGE"/>
      <sheetName val="nevjegy"/>
      <sheetName val="Juti"/>
      <sheetName val="fogl"/>
      <sheetName val="beallit"/>
      <sheetName val="ugylev"/>
      <sheetName val="k0"/>
      <sheetName val="160"/>
      <sheetName val="rgr0"/>
      <sheetName val="sz"/>
      <sheetName val="pl0"/>
      <sheetName val="pl0alap"/>
      <sheetName val="125"/>
      <sheetName val="125alap"/>
      <sheetName val="189"/>
      <sheetName val="189dij"/>
      <sheetName val="lak"/>
      <sheetName val="éli"/>
      <sheetName val="ÉLI-M"/>
      <sheetName val="ELI191"/>
      <sheetName val="ME"/>
      <sheetName val="GFBadat"/>
      <sheetName val="gfb"/>
      <sheetName val="utas"/>
      <sheetName val="utasdat"/>
      <sheetName val="FDtermism"/>
      <sheetName val="F126"/>
      <sheetName val="118dijsz"/>
      <sheetName val="LTP"/>
      <sheetName val="ala-adatok"/>
      <sheetName val="ltp-adatok"/>
      <sheetName val="ge0"/>
      <sheetName val="ALA"/>
      <sheetName val="pp1"/>
      <sheetName val="pp19Gen"/>
      <sheetName val="pp19"/>
      <sheetName val="D1"/>
      <sheetName val="D2"/>
      <sheetName val="D3"/>
      <sheetName val="ALA-Sz"/>
      <sheetName val="Para"/>
      <sheetName val="sz0"/>
      <sheetName val="sz5"/>
      <sheetName val="s0"/>
      <sheetName val="ad1"/>
      <sheetName val="ugr0"/>
      <sheetName val="x"/>
      <sheetName val="egy0"/>
      <sheetName val="GB169"/>
      <sheetName val="fode1"/>
      <sheetName val="dode2"/>
      <sheetName val="F2dij"/>
      <sheetName val="160dij"/>
      <sheetName val="ugr9"/>
      <sheetName val="él"/>
      <sheetName val="né"/>
      <sheetName val="00ny0ltp"/>
      <sheetName val="00ny0szi"/>
      <sheetName val="00ny125"/>
      <sheetName val="00ny0st"/>
      <sheetName val="00ny0gra"/>
      <sheetName val="00ny0ko"/>
      <sheetName val="00ny0dev"/>
      <sheetName val="00ny0fo"/>
      <sheetName val="00ny0pl"/>
      <sheetName val="00ny0ge"/>
      <sheetName val="00ny0eli"/>
      <sheetName val="T121"/>
      <sheetName val="00ny0me"/>
      <sheetName val="00ny0gfb"/>
      <sheetName val="00ny0utas"/>
      <sheetName val="00ny160"/>
      <sheetName val="00ny189"/>
      <sheetName val="00nyEGY"/>
      <sheetName val="mak"/>
      <sheetName val="irsz"/>
      <sheetName val="ig"/>
      <sheetName val="8igeny"/>
      <sheetName val="kötő"/>
      <sheetName val="8ajFD"/>
      <sheetName val="hit-bizD"/>
      <sheetName val="hit-bizD2"/>
      <sheetName val="Fix"/>
      <sheetName val="8aj I"/>
      <sheetName val="OnkZarad"/>
      <sheetName val="8aj II é"/>
      <sheetName val="8é bet"/>
      <sheetName val="8aj II l"/>
      <sheetName val="hit-biz"/>
      <sheetName val="hit-biz2"/>
      <sheetName val="00b2eg0"/>
      <sheetName val="8eg1bi"/>
      <sheetName val="8eg2bi"/>
      <sheetName val="8kedv345"/>
      <sheetName val="8kedv56"/>
      <sheetName val="8aj me"/>
      <sheetName val="ossz"/>
      <sheetName val="8III 12"/>
      <sheetName val="8III 34"/>
      <sheetName val="8III 56"/>
      <sheetName val="8III 78"/>
      <sheetName val="8III 9"/>
      <sheetName val="8kotvNyil"/>
      <sheetName val="8fsz"/>
      <sheetName val="8azon"/>
      <sheetName val="8titoké"/>
      <sheetName val="8titokn"/>
      <sheetName val="8titokELI"/>
      <sheetName val="stz"/>
      <sheetName val="retny"/>
      <sheetName val="8vol"/>
      <sheetName val="8tör"/>
      <sheetName val="T100"/>
      <sheetName val="T101"/>
      <sheetName val="T102"/>
      <sheetName val="T103"/>
      <sheetName val="T104"/>
      <sheetName val="T105"/>
      <sheetName val="T106"/>
      <sheetName val="T108"/>
      <sheetName val="T109"/>
      <sheetName val="T112"/>
      <sheetName val="T115"/>
      <sheetName val="T117"/>
      <sheetName val="T123"/>
      <sheetName val="T125"/>
      <sheetName val="T126"/>
      <sheetName val="T169"/>
      <sheetName val="T173el"/>
      <sheetName val="T173ny"/>
      <sheetName val="T174"/>
      <sheetName val="T189"/>
      <sheetName val="T191"/>
      <sheetName val="k5"/>
      <sheetName val="rgr5"/>
      <sheetName val="ugr5"/>
      <sheetName val="s5"/>
      <sheetName val="p5"/>
      <sheetName val="100"/>
      <sheetName val="101"/>
      <sheetName val="102"/>
      <sheetName val="103"/>
      <sheetName val="104"/>
      <sheetName val="105h"/>
      <sheetName val="105e"/>
      <sheetName val="10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AVIT"/>
      <sheetName val="Ca"/>
      <sheetName val="Cb"/>
      <sheetName val="Cc"/>
      <sheetName val="Cd"/>
      <sheetName val="Ce"/>
      <sheetName val="Cf"/>
      <sheetName val="Ma"/>
      <sheetName val="Va"/>
      <sheetName val="Da"/>
      <sheetName val="Za"/>
      <sheetName val="IRSZ"/>
      <sheetName val="DK-MINTA-DK"/>
      <sheetName val="XXCAS"/>
      <sheetName val="X2CAS"/>
      <sheetName val="X3CAS"/>
      <sheetName val="TTCAS"/>
      <sheetName val="GGG-A"/>
      <sheetName val="nyomtttt"/>
      <sheetName val="XX112"/>
      <sheetName val="TT112"/>
      <sheetName val="XX150"/>
      <sheetName val="TT150"/>
      <sheetName val="XX153"/>
      <sheetName val="XY153"/>
      <sheetName val="ZZ153"/>
      <sheetName val="TT153"/>
      <sheetName val="XX154"/>
      <sheetName val="XY154"/>
      <sheetName val="ZZ154"/>
      <sheetName val="TT154"/>
      <sheetName val="XXGFB"/>
      <sheetName val="TTGFB"/>
      <sheetName val="XXUTA"/>
      <sheetName val="TTUTA"/>
      <sheetName val="XXLTP"/>
      <sheetName val="TT-LTP"/>
      <sheetName val="MELYIK"/>
      <sheetName val="ÉLETadat"/>
      <sheetName val="Ua"/>
      <sheetName val="UDK"/>
      <sheetName val="USZ"/>
      <sheetName val="UAD"/>
      <sheetName val="UKA"/>
      <sheetName val="UUG"/>
      <sheetName val="UGY"/>
      <sheetName val="lakashoz"/>
      <sheetName val="data"/>
      <sheetName val="LAKASadat"/>
      <sheetName val="BIZTI"/>
      <sheetName val="KEDVE"/>
      <sheetName val="TIME"/>
      <sheetName val="BEBE"/>
      <sheetName val="LAKUGYF"/>
      <sheetName val="DKLAK"/>
      <sheetName val="DKLAK1"/>
      <sheetName val="DKLAK2"/>
      <sheetName val="DKLAK3"/>
      <sheetName val="DKLAK4"/>
      <sheetName val="DKLAK5"/>
      <sheetName val="DKLAKU"/>
      <sheetName val="RLAK"/>
      <sheetName val="RSZ1"/>
      <sheetName val="RBI1"/>
      <sheetName val="RBI1p"/>
      <sheetName val="RBI2"/>
      <sheetName val="RBI2P"/>
      <sheetName val="REP1"/>
      <sheetName val="REP2"/>
      <sheetName val="REP3"/>
      <sheetName val="REP4"/>
      <sheetName val="REPK1"/>
      <sheetName val="RKEDW"/>
      <sheetName val="RKEDL"/>
      <sheetName val="RKEDV"/>
      <sheetName val="RBILL"/>
      <sheetName val="RBI3L"/>
      <sheetName val="REPD1"/>
      <sheetName val="REPD2"/>
      <sheetName val="REPZ1"/>
      <sheetName val="REPNY"/>
      <sheetName val="RNLAK"/>
      <sheetName val="RFLAK"/>
      <sheetName val="BANK"/>
      <sheetName val="függvények"/>
      <sheetName val="szám betüvel"/>
      <sheetName val="Igényfelm"/>
      <sheetName val="EB1-1"/>
      <sheetName val="EB1-2"/>
      <sheetName val="EB1-3"/>
      <sheetName val="EB1-4"/>
      <sheetName val="EB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unka2"/>
  <dimension ref="B1:Q52"/>
  <sheetViews>
    <sheetView showGridLines="0" showRowColHeaders="0" showZeros="0" tabSelected="1" showOutlineSymbols="0" zoomScale="80" zoomScaleNormal="80" zoomScalePageLayoutView="0" workbookViewId="0" topLeftCell="B1">
      <selection activeCell="A1" sqref="A1"/>
    </sheetView>
  </sheetViews>
  <sheetFormatPr defaultColWidth="9.140625" defaultRowHeight="12.75"/>
  <cols>
    <col min="1" max="1" width="11.140625" style="0" hidden="1" customWidth="1"/>
    <col min="2" max="2" width="10.57421875" style="0" customWidth="1"/>
    <col min="3" max="3" width="4.28125" style="0" customWidth="1"/>
  </cols>
  <sheetData>
    <row r="1" ht="12.75">
      <c r="P1" s="94" t="s">
        <v>334</v>
      </c>
    </row>
    <row r="2" spans="2:16" ht="26.25">
      <c r="B2" s="82" t="s">
        <v>342</v>
      </c>
      <c r="P2" s="93" t="s">
        <v>336</v>
      </c>
    </row>
    <row r="3" ht="8.25" customHeight="1"/>
    <row r="4" spans="3:17" ht="18">
      <c r="C4" s="92" t="s">
        <v>149</v>
      </c>
      <c r="D4" s="84"/>
      <c r="E4" s="84"/>
      <c r="F4" s="84"/>
      <c r="G4" s="84"/>
      <c r="H4" s="84"/>
      <c r="I4" s="84"/>
      <c r="J4" s="84"/>
      <c r="K4" s="84"/>
      <c r="L4" s="84"/>
      <c r="M4" s="84"/>
      <c r="N4" s="84"/>
      <c r="O4" s="84"/>
      <c r="P4" s="84"/>
      <c r="Q4" s="84"/>
    </row>
    <row r="6" spans="3:10" ht="12.75">
      <c r="C6" t="s">
        <v>163</v>
      </c>
      <c r="J6" s="91" t="s">
        <v>179</v>
      </c>
    </row>
    <row r="7" ht="12.75">
      <c r="J7" s="91" t="s">
        <v>180</v>
      </c>
    </row>
    <row r="8" ht="6.75" customHeight="1"/>
    <row r="9" ht="12.75">
      <c r="D9" t="s">
        <v>211</v>
      </c>
    </row>
    <row r="10" ht="12.75">
      <c r="D10" t="s">
        <v>161</v>
      </c>
    </row>
    <row r="12" ht="7.5" customHeight="1"/>
    <row r="13" ht="12.75">
      <c r="D13" t="s">
        <v>162</v>
      </c>
    </row>
    <row r="14" ht="7.5" customHeight="1"/>
    <row r="15" spans="4:9" ht="12.75">
      <c r="D15" s="201" t="s">
        <v>157</v>
      </c>
      <c r="E15" s="201"/>
      <c r="F15" s="201"/>
      <c r="G15" s="201"/>
      <c r="H15" s="201"/>
      <c r="I15" s="201"/>
    </row>
    <row r="16" spans="4:9" ht="12.75">
      <c r="D16" s="201"/>
      <c r="E16" s="201"/>
      <c r="F16" s="201"/>
      <c r="G16" s="201"/>
      <c r="H16" s="201"/>
      <c r="I16" s="201"/>
    </row>
    <row r="17" ht="5.25" customHeight="1"/>
    <row r="18" ht="12.75">
      <c r="D18" t="s">
        <v>158</v>
      </c>
    </row>
    <row r="19" ht="12.75">
      <c r="D19" t="s">
        <v>159</v>
      </c>
    </row>
    <row r="20" ht="10.5" customHeight="1"/>
    <row r="21" ht="12.75">
      <c r="D21" s="80" t="s">
        <v>156</v>
      </c>
    </row>
    <row r="22" ht="12.75">
      <c r="D22" t="s">
        <v>151</v>
      </c>
    </row>
    <row r="23" ht="12.75">
      <c r="D23" t="s">
        <v>152</v>
      </c>
    </row>
    <row r="25" spans="3:17" ht="18">
      <c r="C25" s="92" t="s">
        <v>153</v>
      </c>
      <c r="D25" s="84"/>
      <c r="E25" s="84"/>
      <c r="F25" s="84"/>
      <c r="G25" s="84"/>
      <c r="H25" s="84"/>
      <c r="I25" s="84"/>
      <c r="J25" s="84"/>
      <c r="K25" s="84"/>
      <c r="L25" s="84"/>
      <c r="M25" s="84"/>
      <c r="N25" s="84"/>
      <c r="O25" s="84"/>
      <c r="P25" s="84"/>
      <c r="Q25" s="84"/>
    </row>
    <row r="27" ht="12.75">
      <c r="C27" t="s">
        <v>163</v>
      </c>
    </row>
    <row r="29" ht="12.75">
      <c r="D29" t="s">
        <v>155</v>
      </c>
    </row>
    <row r="30" ht="6.75" customHeight="1"/>
    <row r="31" spans="4:9" ht="12.75">
      <c r="D31" s="201" t="s">
        <v>154</v>
      </c>
      <c r="E31" s="201"/>
      <c r="F31" s="201"/>
      <c r="G31" s="201"/>
      <c r="H31" s="201"/>
      <c r="I31" s="201"/>
    </row>
    <row r="32" spans="4:9" ht="12.75">
      <c r="D32" s="201"/>
      <c r="E32" s="201"/>
      <c r="F32" s="201"/>
      <c r="G32" s="201"/>
      <c r="H32" s="201"/>
      <c r="I32" s="201"/>
    </row>
    <row r="33" spans="4:9" ht="5.25" customHeight="1">
      <c r="D33" s="81"/>
      <c r="E33" s="81"/>
      <c r="F33" s="81"/>
      <c r="G33" s="81"/>
      <c r="H33" s="81"/>
      <c r="I33" s="81"/>
    </row>
    <row r="34" ht="12.75">
      <c r="D34" t="s">
        <v>150</v>
      </c>
    </row>
    <row r="35" ht="12.75">
      <c r="D35" t="s">
        <v>160</v>
      </c>
    </row>
    <row r="36" ht="7.5" customHeight="1"/>
    <row r="37" ht="12.75">
      <c r="D37" s="80" t="s">
        <v>210</v>
      </c>
    </row>
    <row r="38" ht="12.75">
      <c r="D38" t="s">
        <v>151</v>
      </c>
    </row>
    <row r="39" ht="12.75">
      <c r="D39" t="s">
        <v>152</v>
      </c>
    </row>
    <row r="41" spans="3:16" ht="18">
      <c r="C41" s="92" t="s">
        <v>144</v>
      </c>
      <c r="D41" s="84"/>
      <c r="E41" s="84"/>
      <c r="F41" s="84"/>
      <c r="G41" s="84"/>
      <c r="H41" s="84"/>
      <c r="I41" s="84"/>
      <c r="J41" s="84"/>
      <c r="K41" s="84"/>
      <c r="L41" s="84"/>
      <c r="M41" s="84"/>
      <c r="N41" s="84"/>
      <c r="O41" s="84"/>
      <c r="P41" s="84"/>
    </row>
    <row r="43" spans="3:10" ht="12.75">
      <c r="C43" t="s">
        <v>164</v>
      </c>
      <c r="J43" s="91" t="s">
        <v>179</v>
      </c>
    </row>
    <row r="44" ht="12.75">
      <c r="J44" s="91" t="s">
        <v>181</v>
      </c>
    </row>
    <row r="45" ht="5.25" customHeight="1"/>
    <row r="46" ht="12.75">
      <c r="D46" t="s">
        <v>169</v>
      </c>
    </row>
    <row r="47" ht="12.75">
      <c r="D47" t="s">
        <v>148</v>
      </c>
    </row>
    <row r="48" ht="12.75">
      <c r="D48" t="s">
        <v>146</v>
      </c>
    </row>
    <row r="50" spans="4:12" ht="12.75">
      <c r="D50" t="s">
        <v>147</v>
      </c>
      <c r="L50" t="s">
        <v>145</v>
      </c>
    </row>
    <row r="52" ht="12.75">
      <c r="D52" t="s">
        <v>165</v>
      </c>
    </row>
  </sheetData>
  <sheetProtection sheet="1" objects="1" scenarios="1"/>
  <mergeCells count="2">
    <mergeCell ref="D15:I16"/>
    <mergeCell ref="D31:I3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Munka5"/>
  <dimension ref="A1:V14"/>
  <sheetViews>
    <sheetView showRowColHeaders="0" zoomScale="64" zoomScaleNormal="64" zoomScalePageLayoutView="0" workbookViewId="0" topLeftCell="A12">
      <pane ySplit="3" topLeftCell="A15" activePane="bottomLeft" state="frozen"/>
      <selection pane="topLeft" activeCell="A12" sqref="A12"/>
      <selection pane="bottomLeft" activeCell="U15" sqref="U15"/>
    </sheetView>
  </sheetViews>
  <sheetFormatPr defaultColWidth="0" defaultRowHeight="12.75"/>
  <cols>
    <col min="1" max="1" width="6.28125" style="83" customWidth="1"/>
    <col min="2" max="2" width="15.28125" style="83" customWidth="1"/>
    <col min="3" max="3" width="14.140625" style="83" customWidth="1"/>
    <col min="4" max="4" width="12.8515625" style="83" customWidth="1"/>
    <col min="5" max="5" width="13.421875" style="83" customWidth="1"/>
    <col min="6" max="6" width="9.7109375" style="83" customWidth="1"/>
    <col min="7" max="7" width="14.28125" style="83" customWidth="1"/>
    <col min="8" max="8" width="17.00390625" style="83" customWidth="1"/>
    <col min="9" max="9" width="20.140625" style="83" customWidth="1"/>
    <col min="10" max="10" width="9.7109375" style="83" customWidth="1"/>
    <col min="11" max="11" width="15.00390625" style="83" customWidth="1"/>
    <col min="12" max="12" width="18.7109375" style="83" customWidth="1"/>
    <col min="13" max="13" width="9.421875" style="83" customWidth="1"/>
    <col min="14" max="14" width="10.7109375" style="83" customWidth="1"/>
    <col min="15" max="15" width="16.8515625" style="83" customWidth="1"/>
    <col min="16" max="16" width="8.28125" style="83" customWidth="1"/>
    <col min="17" max="17" width="17.28125" style="83" customWidth="1"/>
    <col min="18" max="18" width="9.28125" style="83" customWidth="1"/>
    <col min="19" max="19" width="11.140625" style="83" customWidth="1"/>
    <col min="20" max="20" width="15.8515625" style="83" customWidth="1"/>
    <col min="21" max="21" width="12.140625" style="83" customWidth="1"/>
    <col min="22" max="22" width="6.7109375" style="83" customWidth="1"/>
    <col min="23" max="16384" width="0" style="83" hidden="1" customWidth="1"/>
  </cols>
  <sheetData>
    <row r="1" ht="12.75" hidden="1">
      <c r="S1" t="s">
        <v>143</v>
      </c>
    </row>
    <row r="2" ht="12.75" hidden="1">
      <c r="S2" t="s">
        <v>143</v>
      </c>
    </row>
    <row r="3" ht="12.75" hidden="1">
      <c r="S3" t="s">
        <v>143</v>
      </c>
    </row>
    <row r="4" ht="12.75" hidden="1">
      <c r="S4" t="s">
        <v>143</v>
      </c>
    </row>
    <row r="5" ht="12.75" hidden="1">
      <c r="S5" t="s">
        <v>143</v>
      </c>
    </row>
    <row r="6" ht="12.75" hidden="1">
      <c r="S6" t="s">
        <v>143</v>
      </c>
    </row>
    <row r="7" ht="12.75" hidden="1">
      <c r="S7" t="s">
        <v>143</v>
      </c>
    </row>
    <row r="8" ht="12.75" hidden="1">
      <c r="S8" t="s">
        <v>143</v>
      </c>
    </row>
    <row r="9" ht="12.75" hidden="1">
      <c r="S9" t="s">
        <v>143</v>
      </c>
    </row>
    <row r="10" ht="12.75" hidden="1">
      <c r="S10" t="s">
        <v>143</v>
      </c>
    </row>
    <row r="11" ht="12.75" hidden="1">
      <c r="S11" t="s">
        <v>143</v>
      </c>
    </row>
    <row r="12" spans="1:22" ht="19.5" customHeight="1">
      <c r="A12" s="78"/>
      <c r="B12" s="78"/>
      <c r="C12" s="78"/>
      <c r="D12" s="78"/>
      <c r="E12" s="78"/>
      <c r="F12" s="78"/>
      <c r="G12" s="78"/>
      <c r="H12" s="78"/>
      <c r="I12" s="78"/>
      <c r="J12" s="78"/>
      <c r="K12" s="78"/>
      <c r="L12" s="78"/>
      <c r="M12" s="78"/>
      <c r="N12" s="78"/>
      <c r="O12" s="78"/>
      <c r="P12" s="78"/>
      <c r="Q12" s="78"/>
      <c r="R12" s="78"/>
      <c r="S12" s="78"/>
      <c r="T12" s="78"/>
      <c r="U12" s="78"/>
      <c r="V12" s="78"/>
    </row>
    <row r="13" spans="1:22" ht="16.5" customHeight="1">
      <c r="A13" s="78"/>
      <c r="B13" s="78"/>
      <c r="C13" s="78"/>
      <c r="D13" s="78"/>
      <c r="E13" s="78"/>
      <c r="F13" s="78"/>
      <c r="G13" s="78"/>
      <c r="H13" s="78"/>
      <c r="I13" s="78"/>
      <c r="J13" s="78"/>
      <c r="K13" s="78"/>
      <c r="L13" s="78"/>
      <c r="M13" s="78"/>
      <c r="N13" s="78"/>
      <c r="O13" s="78"/>
      <c r="P13" s="78"/>
      <c r="Q13" s="78"/>
      <c r="R13" s="78"/>
      <c r="S13" s="78"/>
      <c r="T13" s="78"/>
      <c r="U13" s="79"/>
      <c r="V13" s="79"/>
    </row>
    <row r="14" spans="1:22" ht="41.25" customHeight="1">
      <c r="A14" s="106" t="s">
        <v>91</v>
      </c>
      <c r="B14" s="162" t="s">
        <v>6</v>
      </c>
      <c r="C14" s="107" t="s">
        <v>230</v>
      </c>
      <c r="D14" s="120" t="s">
        <v>7</v>
      </c>
      <c r="E14" s="104" t="s">
        <v>103</v>
      </c>
      <c r="F14" s="104" t="s">
        <v>107</v>
      </c>
      <c r="G14" s="105" t="s">
        <v>8</v>
      </c>
      <c r="H14" s="105" t="s">
        <v>9</v>
      </c>
      <c r="I14" s="108" t="s">
        <v>10</v>
      </c>
      <c r="J14" s="104" t="s">
        <v>11</v>
      </c>
      <c r="K14" s="104" t="s">
        <v>232</v>
      </c>
      <c r="L14" s="108" t="s">
        <v>13</v>
      </c>
      <c r="M14" s="104" t="s">
        <v>106</v>
      </c>
      <c r="N14" s="119" t="s">
        <v>105</v>
      </c>
      <c r="O14" s="119" t="s">
        <v>14</v>
      </c>
      <c r="P14" s="104" t="s">
        <v>15</v>
      </c>
      <c r="Q14" s="104" t="s">
        <v>16</v>
      </c>
      <c r="R14" s="109" t="s">
        <v>104</v>
      </c>
      <c r="S14" s="118" t="s">
        <v>229</v>
      </c>
      <c r="T14" s="121" t="s">
        <v>263</v>
      </c>
      <c r="U14" s="121" t="s">
        <v>231</v>
      </c>
      <c r="V14" s="121" t="s">
        <v>227</v>
      </c>
    </row>
    <row r="18" ht="12.75"/>
    <row r="20" ht="12.75"/>
    <row r="22" ht="12.75"/>
    <row r="23" ht="12.75"/>
    <row r="24" ht="12.75"/>
  </sheetData>
  <sheetProtection sheet="1" objects="1" scenarios="1"/>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Munka8"/>
  <dimension ref="B1:DJ60"/>
  <sheetViews>
    <sheetView showGridLines="0" showRowColHeaders="0" showOutlineSymbols="0" zoomScale="70" zoomScaleNormal="70" zoomScalePageLayoutView="0" workbookViewId="0" topLeftCell="B1">
      <pane ySplit="43" topLeftCell="A44" activePane="bottomLeft" state="frozen"/>
      <selection pane="topLeft" activeCell="B11" sqref="B11"/>
      <selection pane="bottomLeft" activeCell="A1" sqref="A1"/>
    </sheetView>
  </sheetViews>
  <sheetFormatPr defaultColWidth="0" defaultRowHeight="15.75" customHeight="1"/>
  <cols>
    <col min="1" max="1" width="0" style="10" hidden="1" customWidth="1"/>
    <col min="2" max="6" width="3.28125" style="10" customWidth="1"/>
    <col min="7" max="7" width="9.8515625" style="10" customWidth="1"/>
    <col min="8" max="8" width="7.8515625" style="10" customWidth="1"/>
    <col min="9" max="9" width="3.28125" style="10" customWidth="1"/>
    <col min="10" max="10" width="3.140625" style="10" customWidth="1"/>
    <col min="11" max="14" width="3.140625" style="10" hidden="1" customWidth="1"/>
    <col min="15" max="15" width="3.140625" style="10" customWidth="1"/>
    <col min="16" max="20" width="3.28125" style="10" customWidth="1"/>
    <col min="21" max="21" width="2.8515625" style="10" customWidth="1"/>
    <col min="22" max="54" width="3.28125" style="10" customWidth="1"/>
    <col min="55" max="55" width="3.00390625" style="10" customWidth="1"/>
    <col min="56" max="57" width="3.28125" style="10" customWidth="1"/>
    <col min="58" max="58" width="1.57421875" style="10" customWidth="1"/>
    <col min="59" max="75" width="3.28125" style="10" customWidth="1"/>
    <col min="76" max="79" width="3.421875" style="10" customWidth="1"/>
    <col min="80" max="80" width="3.140625" style="10" customWidth="1"/>
    <col min="81" max="81" width="1.7109375" style="10" customWidth="1"/>
    <col min="82" max="82" width="3.140625" style="10" customWidth="1"/>
    <col min="83" max="83" width="6.7109375" style="10" hidden="1" customWidth="1"/>
    <col min="84" max="84" width="2.00390625" style="10" hidden="1" customWidth="1"/>
    <col min="85" max="85" width="5.57421875" style="10" hidden="1" customWidth="1"/>
    <col min="86" max="87" width="2.00390625" style="10" hidden="1" customWidth="1"/>
    <col min="88" max="16384" width="11.00390625" style="10" hidden="1" customWidth="1"/>
  </cols>
  <sheetData>
    <row r="1" spans="7:48" ht="15.75" customHeight="1" hidden="1">
      <c r="G1" s="125">
        <f>IF(COUNT(regi!A:A)&gt;1500,1500,COUNT(regi!A:A))</f>
        <v>0</v>
      </c>
      <c r="H1" s="125">
        <f>IF(COUNTA(regi!B:B)-1&gt;1500,1500,COUNTA(regi!B:B)-1)</f>
        <v>0</v>
      </c>
      <c r="I1" t="s">
        <v>166</v>
      </c>
      <c r="O1" s="125">
        <f>IF(G1&gt;H1,G1,H1)</f>
        <v>0</v>
      </c>
      <c r="Q1" s="85" t="s">
        <v>168</v>
      </c>
      <c r="R1" s="125" t="str">
        <f>"58:"&amp;56+O1</f>
        <v>58:56</v>
      </c>
      <c r="AG1" s="34">
        <v>5</v>
      </c>
      <c r="AL1" s="10">
        <f>IF(AG6=1,5,AG1)</f>
        <v>5</v>
      </c>
      <c r="AM1" s="28" t="s">
        <v>112</v>
      </c>
      <c r="AS1" s="33">
        <f>MAX(B56:C1557)</f>
        <v>0</v>
      </c>
      <c r="AV1" s="28" t="s">
        <v>142</v>
      </c>
    </row>
    <row r="2" spans="17:48" ht="15.75" customHeight="1" hidden="1">
      <c r="Q2" s="85" t="s">
        <v>167</v>
      </c>
      <c r="R2" s="126" t="str">
        <f>"56:"&amp;56+O1</f>
        <v>56:56</v>
      </c>
      <c r="AG2" s="28" t="str">
        <f>"56:"&amp;56+IF(AG6=1,5,IF(AG1&gt;1400,5,IF(AG1&lt;5,5,AG1)))-1</f>
        <v>56:60</v>
      </c>
      <c r="AL2" s="34">
        <v>0</v>
      </c>
      <c r="AN2" s="10">
        <f>(AL2+1)-1</f>
        <v>0</v>
      </c>
      <c r="AO2" s="10" t="b">
        <f>ISERROR(AN2)</f>
        <v>0</v>
      </c>
      <c r="AP2" s="47">
        <f>IF(Q16="Az adatok rögzítve vannak!",1,IF(AL2&gt;1400,1,IF(AG1&gt;1400,1,IF((AO2+1)-1=1,1,IF(AN2=0,0,(AO2+1)-1)))))</f>
        <v>0</v>
      </c>
      <c r="AS2" s="28" t="str">
        <f>"56:"&amp;56+AG1</f>
        <v>56:61</v>
      </c>
      <c r="AV2" s="10" t="str">
        <f>"A2:AV"&amp;(2+AS1)-IF(AS1=0,0,1)</f>
        <v>A2:AV2</v>
      </c>
    </row>
    <row r="3" spans="33:48" ht="15.75" customHeight="1" hidden="1">
      <c r="AG3" s="28" t="str">
        <f>"D56:BO"&amp;58+IF(AG6=1,5,IF(AG1&lt;5,5,AG1))-3</f>
        <v>D56:BO60</v>
      </c>
      <c r="AI3" s="10" t="str">
        <f>"BS56:CB"&amp;58+IF(AG6=1,5,IF(AG1&lt;5,5,AG1))-3</f>
        <v>BS56:CB60</v>
      </c>
      <c r="AV3" s="10" t="str">
        <f>"A1:AV"&amp;(1+AS1)-IF(AS1=0,0,1)</f>
        <v>A1:AV1</v>
      </c>
    </row>
    <row r="4" spans="5:38" ht="15.75" customHeight="1" hidden="1">
      <c r="E4" s="28"/>
      <c r="AG4" s="10">
        <f>(AG1+1)-1</f>
        <v>5</v>
      </c>
      <c r="AL4" s="10" t="str">
        <f>56+AL1&amp;":"&amp;56+IF(AL2=0,AL1,AL1+AL2-1)</f>
        <v>61:61</v>
      </c>
    </row>
    <row r="5" spans="7:38" ht="15.75" customHeight="1" hidden="1">
      <c r="G5" s="10" t="s">
        <v>308</v>
      </c>
      <c r="Q5" s="10">
        <f>IF(Torzsadatok!B171=0,0,IF(Torzsadatok!B171="",0,IF(Torzsadatok!D174&gt;0,1,IF(Torzsadatok!G174&gt;0,1,0))))</f>
        <v>0</v>
      </c>
      <c r="R5" s="10">
        <f>Torzsadatok!E174</f>
      </c>
      <c r="AG5" s="10" t="b">
        <f>ISERROR(AG4)</f>
        <v>0</v>
      </c>
      <c r="AL5" s="10" t="str">
        <f>"B"&amp;56+AL1</f>
        <v>B61</v>
      </c>
    </row>
    <row r="6" spans="33:114" ht="15.75" customHeight="1" hidden="1">
      <c r="AG6" s="10">
        <f>(AG5+1)-1</f>
        <v>0</v>
      </c>
      <c r="DF6" s="10" t="s">
        <v>388</v>
      </c>
      <c r="DG6" s="10" t="s">
        <v>388</v>
      </c>
      <c r="DH6" s="10" t="s">
        <v>387</v>
      </c>
      <c r="DI6" s="10" t="s">
        <v>387</v>
      </c>
      <c r="DJ6" s="10" t="s">
        <v>387</v>
      </c>
    </row>
    <row r="7" spans="2:114" s="32" customFormat="1" ht="15.75" customHeight="1" hidden="1">
      <c r="B7" s="218">
        <f>IF(BP7="???","",IF(D7="","",IF(D7=0,"",IF(CY7=0,"",CZ7))))</f>
      </c>
      <c r="C7" s="218"/>
      <c r="D7" s="209"/>
      <c r="E7" s="209"/>
      <c r="F7" s="209"/>
      <c r="G7" s="209"/>
      <c r="H7" s="203"/>
      <c r="I7" s="203"/>
      <c r="J7" s="203"/>
      <c r="K7" s="203"/>
      <c r="L7" s="203"/>
      <c r="M7" s="203"/>
      <c r="N7" s="203"/>
      <c r="O7" s="203"/>
      <c r="P7" s="203"/>
      <c r="Q7" s="203"/>
      <c r="R7" s="203"/>
      <c r="S7" s="203"/>
      <c r="T7" s="203"/>
      <c r="U7" s="203"/>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3"/>
      <c r="AW7" s="203"/>
      <c r="AX7" s="203"/>
      <c r="AY7" s="203"/>
      <c r="AZ7" s="203"/>
      <c r="BA7" s="203"/>
      <c r="BB7" s="203"/>
      <c r="BC7" s="203"/>
      <c r="BD7" s="210"/>
      <c r="BE7" s="210"/>
      <c r="BF7" s="210"/>
      <c r="BG7" s="205"/>
      <c r="BH7" s="205"/>
      <c r="BI7" s="205"/>
      <c r="BJ7" s="205"/>
      <c r="BK7" s="205"/>
      <c r="BL7" s="205"/>
      <c r="BM7" s="205"/>
      <c r="BN7" s="205"/>
      <c r="BO7" s="35"/>
      <c r="BP7" s="204" t="str">
        <f>IF(D7=0," - ",IF(D7=""," - ",IF(BO7="c",IF(Torzsadatok!$I$22=0,"???","Csak CASCO"),IF(BO7="k",IF(Torzsadatok!$I$25=0,"???","Csak KGFB"),IF(Torzsadatok!$B$23,IF(Torzsadatok!$B$24,"Casco + KGFB",IF(Torzsadatok!$I$22=0,"???","Csak CASCO")),IF(Torzsadatok!$B$24,IF(Torzsadatok!$I$25=0,"???","Csak KGFB"),"???"))))))</f>
        <v> - </v>
      </c>
      <c r="BQ7" s="204"/>
      <c r="BR7" s="204"/>
      <c r="BS7" s="205"/>
      <c r="BT7" s="205"/>
      <c r="BU7" s="205"/>
      <c r="BV7" s="205"/>
      <c r="BW7" s="205"/>
      <c r="BX7" s="206"/>
      <c r="BY7" s="206"/>
      <c r="BZ7" s="206"/>
      <c r="CA7" s="207"/>
      <c r="CB7" s="208"/>
      <c r="CE7" s="32">
        <f>IF(B7="",1,IF(D7=0,0,IF(D7="",0,1)))</f>
        <v>1</v>
      </c>
      <c r="CG7" s="32">
        <f>IF(B7="",1,IF(CE7=0,1,IF(H7=0,0,IF(H7="",0,1))))</f>
        <v>1</v>
      </c>
      <c r="CH7" s="32">
        <f>IF(B7="",1,IF(CE7=0,1,IF(K7=0,0,IF(K7="",0,1))))</f>
        <v>1</v>
      </c>
      <c r="CI7" s="32">
        <f>IF(B7="",1,IF(CE7=0,1,IF(O7=0,0,IF(O7="",0,1))))</f>
        <v>1</v>
      </c>
      <c r="CJ7" s="32">
        <f>IF(B7="",1,IF(CE7=0,1,IF(S7=0,0,IF(S7="",0,1))))</f>
        <v>1</v>
      </c>
      <c r="CK7" s="32">
        <f>IF(B7="",1,IF(CE7=0,1,IF(V7=0,0,IF(V7="",0,1))))</f>
        <v>1</v>
      </c>
      <c r="CL7" s="32">
        <f>IF(B7="",1,IF(CE7=0,1,IF(Z7=0,0,IF(Z7="",0,1))))</f>
        <v>1</v>
      </c>
      <c r="CM7" s="32">
        <f>IF(B7="",1,IF(CE7=0,1,IF(AD7=0,0,IF(AD7="",0,1))))</f>
        <v>1</v>
      </c>
      <c r="CN7" s="32">
        <f>IF(B7="",1,IF(CE7=0,1,IF(AG7=0,0,IF(AG7="",0,1))))</f>
        <v>1</v>
      </c>
      <c r="CO7" s="32">
        <f>IF(B7="",1,IF(CE7=0,1,IF(AJ7=0,0,IF(AJ7="",0,1))))</f>
        <v>1</v>
      </c>
      <c r="CP7" s="32">
        <f>IF(B7="",1,IF(CE7=0,1,IF(AN7=0,0,IF(AN7="",0,1))))</f>
        <v>1</v>
      </c>
      <c r="CQ7" s="32">
        <f>IF(B7="",1,IF(CE7=0,1,IF(AS7=0,0,IF(AS7="",0,1))))</f>
        <v>1</v>
      </c>
      <c r="CR7" s="32">
        <f>IF(B7="",1,IF(CE7=0,1,IF(AV7=0,0,IF(AV7="",0,1))))</f>
        <v>1</v>
      </c>
      <c r="CS7" s="32">
        <f>IF(B7="",1,IF(CE7=0,1,IF(AV7=0,0,IF(AV7="",0,1))))</f>
        <v>1</v>
      </c>
      <c r="CT7" s="32">
        <f>IF(B7="",1,IF(CE7=0,1,IF(BD7=0,0,IF(BD7="",0,1))))</f>
        <v>1</v>
      </c>
      <c r="CU7" s="32">
        <f>IF(B7="",1,IF(CE7=0,1,IF(BG7=0,0,IF(BG7="",0,1))))</f>
        <v>1</v>
      </c>
      <c r="CV7" s="32">
        <f>IF(B7="",1,IF(CE7=0,1,IF(BL7=0,0,IF(BL7="",0,1))))</f>
        <v>1</v>
      </c>
      <c r="CX7" s="32">
        <f>COUNTA(D7:BN7)</f>
        <v>0</v>
      </c>
      <c r="CY7" s="32">
        <f>IF(D7=0,0,IF(D7="",0,IF(CX7=0,0,1)))</f>
        <v>0</v>
      </c>
      <c r="CZ7" s="32">
        <f>CZ6+CY7</f>
        <v>0</v>
      </c>
      <c r="DB7" s="32">
        <f>IF(B7="",1,IF(CE7=0,1,IF(BS7=0,0,IF(BS7="",0,1))))</f>
        <v>1</v>
      </c>
      <c r="DC7" s="32">
        <f>IF(B7="",1,IF(CE7=0,1,IF(BX7=0,0,IF(BX7="",0,1))))</f>
        <v>1</v>
      </c>
      <c r="DD7" s="32">
        <f>IF(B7="",1,IF(CE7=0,1,IF(CA7=0,0,IF(CA7="",0,1))))</f>
        <v>1</v>
      </c>
      <c r="DF7" s="32">
        <f>IF(D7=0,"",IF(D7="","",VLOOKUP(D7,Torzsadatok!$A$64:$C$77,3,0)))</f>
      </c>
      <c r="DG7" s="32">
        <f>IF(D7=0,"",IF(D7="","",VLOOKUP(D7,Torzsadatok!$A$64:$C$77,2,0)))</f>
      </c>
      <c r="DH7" s="2">
        <f>IF(D7=0,"",IF(D7="","",VLOOKUP(BX7,Torzsadatok!$F$185:$G$202,2,0)))</f>
      </c>
      <c r="DI7" s="2">
        <f>IF(BX7=0,"",IF(BX7="","",(ISERROR(DH7)+1)-1))</f>
      </c>
      <c r="DJ7" s="32">
        <f>IF(DI7="","",IF(D7=0,"",IF(D7="","",IF(DI7=1,"",DH7))))</f>
      </c>
    </row>
    <row r="8" ht="15.75" customHeight="1" hidden="1"/>
    <row r="9" spans="7:8" ht="15.75" customHeight="1" hidden="1">
      <c r="G9" s="48" t="s">
        <v>113</v>
      </c>
      <c r="H9" s="48" t="s">
        <v>116</v>
      </c>
    </row>
    <row r="10" spans="7:8" ht="15.75" customHeight="1" hidden="1">
      <c r="G10" s="48" t="s">
        <v>114</v>
      </c>
      <c r="H10" s="48" t="s">
        <v>115</v>
      </c>
    </row>
    <row r="11" spans="2:82" ht="15.75" customHeight="1" thickBot="1">
      <c r="B11" s="11"/>
      <c r="C11" s="12"/>
      <c r="D11" s="12"/>
      <c r="E11" s="12"/>
      <c r="F11" s="12"/>
      <c r="G11" s="12"/>
      <c r="H11" s="12"/>
      <c r="I11" s="13"/>
      <c r="J11" s="13"/>
      <c r="K11" s="13"/>
      <c r="L11" s="13"/>
      <c r="M11" s="13"/>
      <c r="N11" s="13"/>
      <c r="O11" s="13"/>
      <c r="P11" s="13"/>
      <c r="Q11" s="13"/>
      <c r="R11" s="13"/>
      <c r="S11" s="13"/>
      <c r="T11" s="13"/>
      <c r="U11" s="13"/>
      <c r="V11" s="13"/>
      <c r="W11" s="13"/>
      <c r="X11" s="13"/>
      <c r="Y11" s="14"/>
      <c r="Z11" s="14"/>
      <c r="AA11" s="14"/>
      <c r="AB11" s="14"/>
      <c r="AC11" s="14"/>
      <c r="AD11" s="14"/>
      <c r="AE11" s="14"/>
      <c r="AF11" s="15"/>
      <c r="AG11" s="15"/>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4"/>
      <c r="BL11" s="14"/>
      <c r="BM11" s="14"/>
      <c r="BN11" s="14"/>
      <c r="BO11" s="14"/>
      <c r="BP11" s="14"/>
      <c r="BQ11" s="14"/>
      <c r="BR11" s="14"/>
      <c r="BS11" s="14"/>
      <c r="BT11" s="14"/>
      <c r="BU11" s="14"/>
      <c r="BV11" s="14"/>
      <c r="BW11" s="14"/>
      <c r="BX11" s="14"/>
      <c r="BY11" s="14"/>
      <c r="BZ11" s="14"/>
      <c r="CA11" s="14"/>
      <c r="CB11" s="14"/>
      <c r="CC11" s="14"/>
      <c r="CD11" s="124" t="s">
        <v>117</v>
      </c>
    </row>
    <row r="12" spans="2:82" ht="15.75"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CD12" s="18"/>
    </row>
    <row r="13" spans="2:82" ht="15.75" customHeight="1">
      <c r="B13" s="17"/>
      <c r="C13" s="17"/>
      <c r="D13" s="17"/>
      <c r="E13" s="17"/>
      <c r="F13" s="17"/>
      <c r="G13" s="17"/>
      <c r="H13" s="17"/>
      <c r="I13" s="17"/>
      <c r="J13" s="17"/>
      <c r="K13" s="17"/>
      <c r="L13" s="17"/>
      <c r="M13" s="17"/>
      <c r="O13" s="258" t="s">
        <v>228</v>
      </c>
      <c r="P13" s="258"/>
      <c r="Q13" s="258"/>
      <c r="R13" s="258"/>
      <c r="S13" s="258"/>
      <c r="T13" s="258"/>
      <c r="U13" s="258"/>
      <c r="V13" s="258"/>
      <c r="W13" s="258"/>
      <c r="X13" s="258"/>
      <c r="Y13" s="258"/>
      <c r="Z13" s="258"/>
      <c r="AA13" s="258"/>
      <c r="AB13" s="258"/>
      <c r="AC13" s="258"/>
      <c r="AD13" s="258"/>
      <c r="AE13" s="258"/>
      <c r="AF13" s="258"/>
      <c r="AG13" s="19"/>
      <c r="AH13" s="19"/>
      <c r="AI13" s="19"/>
      <c r="AJ13" s="19"/>
      <c r="AK13" s="19"/>
      <c r="AL13" s="127" t="s">
        <v>96</v>
      </c>
      <c r="AM13" s="17"/>
      <c r="AN13" s="17"/>
      <c r="AO13" s="17"/>
      <c r="AP13" s="17"/>
      <c r="AR13" s="156"/>
      <c r="AS13" s="128" t="s">
        <v>237</v>
      </c>
      <c r="AZ13" s="74"/>
      <c r="BA13" s="128" t="s">
        <v>238</v>
      </c>
      <c r="BG13" s="75"/>
      <c r="BH13" s="128" t="s">
        <v>241</v>
      </c>
      <c r="BN13" s="76"/>
      <c r="BO13" s="129" t="s">
        <v>239</v>
      </c>
      <c r="BP13" s="130"/>
      <c r="BQ13" s="130"/>
      <c r="BR13" s="130"/>
      <c r="BW13" s="77"/>
      <c r="BX13" s="128" t="s">
        <v>240</v>
      </c>
      <c r="CD13" s="18"/>
    </row>
    <row r="14" spans="2:82" ht="15.75" customHeight="1">
      <c r="B14" s="17"/>
      <c r="C14" s="17"/>
      <c r="D14" s="17"/>
      <c r="E14" s="17"/>
      <c r="F14" s="17"/>
      <c r="G14" s="17"/>
      <c r="H14" s="17"/>
      <c r="I14" s="17"/>
      <c r="J14" s="17"/>
      <c r="K14" s="17"/>
      <c r="L14" s="17"/>
      <c r="M14" s="17"/>
      <c r="O14" s="258"/>
      <c r="P14" s="258"/>
      <c r="Q14" s="258"/>
      <c r="R14" s="258"/>
      <c r="S14" s="258"/>
      <c r="T14" s="258"/>
      <c r="U14" s="258"/>
      <c r="V14" s="258"/>
      <c r="W14" s="258"/>
      <c r="X14" s="258"/>
      <c r="Y14" s="258"/>
      <c r="Z14" s="258"/>
      <c r="AA14" s="258"/>
      <c r="AB14" s="258"/>
      <c r="AC14" s="258"/>
      <c r="AD14" s="258"/>
      <c r="AE14" s="258"/>
      <c r="AF14" s="258"/>
      <c r="AG14" s="19"/>
      <c r="AH14" s="19"/>
      <c r="AI14" s="19"/>
      <c r="AJ14" s="19"/>
      <c r="AK14" s="19"/>
      <c r="AS14" s="19"/>
      <c r="AT14" s="19"/>
      <c r="AU14" s="19"/>
      <c r="AV14" s="19"/>
      <c r="AW14" s="19"/>
      <c r="AX14" s="19"/>
      <c r="BV14" s="19"/>
      <c r="BW14" s="19"/>
      <c r="BX14" s="17"/>
      <c r="BY14" s="17"/>
      <c r="BZ14" s="17"/>
      <c r="CD14" s="18"/>
    </row>
    <row r="15" spans="2:82" ht="15.75" customHeight="1">
      <c r="B15" s="17"/>
      <c r="C15" s="17"/>
      <c r="D15" s="17"/>
      <c r="E15" s="17"/>
      <c r="F15" s="17"/>
      <c r="G15" s="17"/>
      <c r="H15" s="17"/>
      <c r="I15" s="17"/>
      <c r="J15" s="17"/>
      <c r="K15" s="17"/>
      <c r="L15" s="17"/>
      <c r="M15" s="17"/>
      <c r="CD15" s="18"/>
    </row>
    <row r="16" spans="2:82" ht="15.75" customHeight="1">
      <c r="B16" s="17"/>
      <c r="C16" s="17"/>
      <c r="D16" s="17"/>
      <c r="E16" s="17"/>
      <c r="F16" s="17"/>
      <c r="G16" s="17"/>
      <c r="H16" s="17"/>
      <c r="I16" s="17"/>
      <c r="J16" s="17"/>
      <c r="K16" s="17"/>
      <c r="L16" s="17"/>
      <c r="M16" s="17"/>
      <c r="Q16" s="166"/>
      <c r="W16" s="165"/>
      <c r="AO16" s="37" t="s">
        <v>108</v>
      </c>
      <c r="CD16" s="18"/>
    </row>
    <row r="17" spans="2:82" ht="15.75" customHeight="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CD17" s="18"/>
    </row>
    <row r="18" spans="2:82" ht="5.25"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D18" s="18"/>
    </row>
    <row r="19" spans="2:82" ht="5.25" customHeight="1">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23"/>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5"/>
      <c r="CD19" s="18"/>
    </row>
    <row r="20" spans="2:82" ht="15.75" customHeight="1">
      <c r="B20" s="36"/>
      <c r="C20" s="178" t="s">
        <v>109</v>
      </c>
      <c r="D20" s="36"/>
      <c r="E20" s="36"/>
      <c r="F20" s="36"/>
      <c r="G20" s="36"/>
      <c r="H20" s="228"/>
      <c r="I20" s="228"/>
      <c r="J20" s="228"/>
      <c r="K20" s="228"/>
      <c r="L20" s="228"/>
      <c r="M20" s="228"/>
      <c r="N20" s="228"/>
      <c r="O20" s="228"/>
      <c r="P20" s="228"/>
      <c r="Q20" s="228"/>
      <c r="R20" s="228"/>
      <c r="S20" s="228"/>
      <c r="T20" s="228"/>
      <c r="U20" s="228"/>
      <c r="V20" s="228"/>
      <c r="W20" s="228"/>
      <c r="X20" s="228"/>
      <c r="Y20" s="228"/>
      <c r="Z20" s="36"/>
      <c r="AA20" s="36"/>
      <c r="AB20" s="26"/>
      <c r="AC20" s="21"/>
      <c r="AD20" s="51" t="s">
        <v>265</v>
      </c>
      <c r="AE20" s="21"/>
      <c r="AF20" s="21"/>
      <c r="AG20" s="21"/>
      <c r="AH20" s="21"/>
      <c r="AI20" s="21"/>
      <c r="AJ20" s="21"/>
      <c r="AK20" s="21"/>
      <c r="AL20" s="21"/>
      <c r="AM20" s="21"/>
      <c r="AN20" s="246" t="s">
        <v>246</v>
      </c>
      <c r="AO20" s="246"/>
      <c r="AP20" s="246"/>
      <c r="AQ20" s="246"/>
      <c r="AR20" s="246"/>
      <c r="AS20" s="134"/>
      <c r="AT20" s="134"/>
      <c r="AU20" s="134"/>
      <c r="AV20" s="134"/>
      <c r="AW20" s="134"/>
      <c r="AX20" s="134"/>
      <c r="AY20" s="134"/>
      <c r="AZ20" s="134"/>
      <c r="BA20" s="247" t="s">
        <v>244</v>
      </c>
      <c r="BB20" s="247"/>
      <c r="BC20" s="247"/>
      <c r="BD20" s="247"/>
      <c r="BE20" s="247"/>
      <c r="BF20" s="247"/>
      <c r="BG20" s="132"/>
      <c r="BH20" s="132"/>
      <c r="BI20" s="132"/>
      <c r="BJ20" s="132"/>
      <c r="BK20" s="134"/>
      <c r="BL20" s="134"/>
      <c r="BM20" s="134"/>
      <c r="BN20" s="132"/>
      <c r="BO20" s="132"/>
      <c r="BP20" s="249" t="s">
        <v>245</v>
      </c>
      <c r="BQ20" s="249"/>
      <c r="BR20" s="249"/>
      <c r="BS20" s="249"/>
      <c r="BT20" s="132"/>
      <c r="BU20" s="132"/>
      <c r="BV20" s="132"/>
      <c r="BW20" s="132"/>
      <c r="BX20" s="132"/>
      <c r="BY20" s="132"/>
      <c r="BZ20" s="132"/>
      <c r="CA20" s="132"/>
      <c r="CB20" s="27"/>
      <c r="CD20" s="18"/>
    </row>
    <row r="21" spans="2:82" ht="5.25" customHeight="1">
      <c r="B21" s="36"/>
      <c r="C21" s="179"/>
      <c r="D21" s="36"/>
      <c r="E21" s="36"/>
      <c r="F21" s="36"/>
      <c r="G21" s="36"/>
      <c r="H21" s="177" t="s">
        <v>319</v>
      </c>
      <c r="I21" s="177" t="s">
        <v>320</v>
      </c>
      <c r="J21" s="177"/>
      <c r="K21" s="177"/>
      <c r="L21" s="177"/>
      <c r="M21" s="177"/>
      <c r="N21" s="177"/>
      <c r="O21" s="177"/>
      <c r="P21" s="177"/>
      <c r="Q21" s="177"/>
      <c r="R21" s="177" t="s">
        <v>321</v>
      </c>
      <c r="S21" s="177"/>
      <c r="T21" s="177"/>
      <c r="U21" s="177"/>
      <c r="V21" s="177" t="s">
        <v>322</v>
      </c>
      <c r="W21" s="177"/>
      <c r="X21" s="177" t="s">
        <v>323</v>
      </c>
      <c r="Y21" s="177"/>
      <c r="Z21" s="36"/>
      <c r="AA21" s="36"/>
      <c r="AB21" s="26"/>
      <c r="AC21" s="21"/>
      <c r="AD21" s="21"/>
      <c r="AE21" s="21"/>
      <c r="AF21" s="21"/>
      <c r="AG21" s="21"/>
      <c r="AH21" s="21"/>
      <c r="AI21" s="21"/>
      <c r="AJ21" s="21"/>
      <c r="AK21" s="21"/>
      <c r="AL21" s="21"/>
      <c r="AM21" s="21"/>
      <c r="AN21" s="246"/>
      <c r="AO21" s="246"/>
      <c r="AP21" s="246"/>
      <c r="AQ21" s="246"/>
      <c r="AR21" s="246"/>
      <c r="AS21" s="21"/>
      <c r="AT21" s="21"/>
      <c r="AU21" s="21"/>
      <c r="AV21" s="21"/>
      <c r="AW21" s="21"/>
      <c r="AX21" s="21"/>
      <c r="AY21" s="21"/>
      <c r="AZ21" s="21"/>
      <c r="BA21" s="248"/>
      <c r="BB21" s="248"/>
      <c r="BC21" s="248"/>
      <c r="BD21" s="248"/>
      <c r="BE21" s="248"/>
      <c r="BF21" s="248"/>
      <c r="BG21" s="137"/>
      <c r="BH21" s="137"/>
      <c r="BI21" s="137"/>
      <c r="BJ21" s="136"/>
      <c r="BK21" s="136"/>
      <c r="BL21" s="136"/>
      <c r="BM21" s="136"/>
      <c r="BN21" s="136"/>
      <c r="BO21" s="21"/>
      <c r="BP21" s="250"/>
      <c r="BQ21" s="250"/>
      <c r="BR21" s="250"/>
      <c r="BS21" s="250"/>
      <c r="BT21" s="137"/>
      <c r="BU21" s="137"/>
      <c r="BV21" s="137"/>
      <c r="BW21" s="137"/>
      <c r="BX21" s="137"/>
      <c r="BY21" s="137"/>
      <c r="BZ21" s="21"/>
      <c r="CA21" s="21"/>
      <c r="CB21" s="27"/>
      <c r="CD21" s="18"/>
    </row>
    <row r="22" spans="2:82" ht="15.75" customHeight="1">
      <c r="B22" s="36"/>
      <c r="C22" s="178" t="s">
        <v>92</v>
      </c>
      <c r="D22" s="36"/>
      <c r="E22" s="36"/>
      <c r="F22" s="36"/>
      <c r="G22" s="36"/>
      <c r="H22" s="169"/>
      <c r="I22" s="265"/>
      <c r="J22" s="265"/>
      <c r="K22" s="265"/>
      <c r="L22" s="265"/>
      <c r="M22" s="265"/>
      <c r="N22" s="265"/>
      <c r="O22" s="265"/>
      <c r="P22" s="265"/>
      <c r="Q22" s="265"/>
      <c r="R22" s="265"/>
      <c r="S22" s="265"/>
      <c r="T22" s="265"/>
      <c r="U22" s="265"/>
      <c r="V22" s="229"/>
      <c r="W22" s="230"/>
      <c r="X22" s="229"/>
      <c r="Y22" s="230"/>
      <c r="Z22" s="36"/>
      <c r="AA22" s="36"/>
      <c r="AB22" s="26"/>
      <c r="AC22" s="145" t="s">
        <v>325</v>
      </c>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21"/>
      <c r="AZ22" s="21"/>
      <c r="BA22" s="21"/>
      <c r="BB22" s="21"/>
      <c r="BC22" s="21"/>
      <c r="BD22" s="21"/>
      <c r="BE22" s="21"/>
      <c r="BF22" s="21"/>
      <c r="BG22" s="21"/>
      <c r="BH22" s="21"/>
      <c r="BI22" s="21"/>
      <c r="BJ22" s="132"/>
      <c r="BK22" s="132"/>
      <c r="BL22" s="132"/>
      <c r="BM22" s="132"/>
      <c r="BN22" s="132"/>
      <c r="BO22" s="21"/>
      <c r="BP22" s="21"/>
      <c r="BQ22" s="21"/>
      <c r="BR22" s="21"/>
      <c r="BS22" s="21"/>
      <c r="BT22" s="21"/>
      <c r="BU22" s="21"/>
      <c r="BV22" s="21"/>
      <c r="BW22" s="21"/>
      <c r="BX22" s="21"/>
      <c r="BY22" s="21"/>
      <c r="BZ22" s="21"/>
      <c r="CA22" s="21"/>
      <c r="CB22" s="27"/>
      <c r="CD22" s="18"/>
    </row>
    <row r="23" spans="2:82" ht="5.25" customHeight="1">
      <c r="B23" s="36"/>
      <c r="C23" s="179"/>
      <c r="D23" s="36"/>
      <c r="E23" s="36"/>
      <c r="F23" s="36"/>
      <c r="G23" s="36"/>
      <c r="H23" s="177" t="s">
        <v>319</v>
      </c>
      <c r="I23" s="177" t="s">
        <v>320</v>
      </c>
      <c r="J23" s="177"/>
      <c r="K23" s="177"/>
      <c r="L23" s="177"/>
      <c r="M23" s="177"/>
      <c r="N23" s="177"/>
      <c r="O23" s="177"/>
      <c r="P23" s="177"/>
      <c r="Q23" s="177"/>
      <c r="R23" s="177" t="s">
        <v>321</v>
      </c>
      <c r="S23" s="177"/>
      <c r="T23" s="177"/>
      <c r="U23" s="177"/>
      <c r="V23" s="177" t="s">
        <v>322</v>
      </c>
      <c r="W23" s="177"/>
      <c r="X23" s="177" t="s">
        <v>323</v>
      </c>
      <c r="Y23" s="177"/>
      <c r="Z23" s="36"/>
      <c r="AA23" s="36"/>
      <c r="AB23" s="26"/>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7"/>
      <c r="CD23" s="18"/>
    </row>
    <row r="24" spans="2:86" ht="15.75" customHeight="1">
      <c r="B24" s="36"/>
      <c r="C24" s="178" t="s">
        <v>93</v>
      </c>
      <c r="D24" s="36"/>
      <c r="E24" s="36"/>
      <c r="F24" s="36"/>
      <c r="G24" s="36"/>
      <c r="H24" s="170"/>
      <c r="I24" s="266"/>
      <c r="J24" s="266"/>
      <c r="K24" s="266"/>
      <c r="L24" s="266"/>
      <c r="M24" s="266"/>
      <c r="N24" s="266"/>
      <c r="O24" s="266"/>
      <c r="P24" s="266"/>
      <c r="Q24" s="266"/>
      <c r="R24" s="266"/>
      <c r="S24" s="266"/>
      <c r="T24" s="266"/>
      <c r="U24" s="266"/>
      <c r="V24" s="263"/>
      <c r="W24" s="264"/>
      <c r="X24" s="263"/>
      <c r="Y24" s="264"/>
      <c r="Z24" s="36"/>
      <c r="AA24" s="36"/>
      <c r="AB24" s="26"/>
      <c r="AC24" s="145" t="s">
        <v>328</v>
      </c>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3"/>
      <c r="AZ24" s="133"/>
      <c r="BA24" s="146" t="s">
        <v>215</v>
      </c>
      <c r="BB24" s="136"/>
      <c r="BC24" s="137"/>
      <c r="BD24" s="137"/>
      <c r="BE24" s="137"/>
      <c r="BF24" s="137"/>
      <c r="BG24" s="137"/>
      <c r="BH24" s="137"/>
      <c r="BI24" s="137"/>
      <c r="BJ24" s="137"/>
      <c r="BK24" s="137"/>
      <c r="BL24" s="137"/>
      <c r="BM24" s="146" t="s">
        <v>216</v>
      </c>
      <c r="BN24" s="138"/>
      <c r="BO24" s="255"/>
      <c r="BP24" s="256"/>
      <c r="BQ24" s="257"/>
      <c r="BR24" s="135"/>
      <c r="BS24" s="135"/>
      <c r="BT24" s="135"/>
      <c r="BU24" s="136"/>
      <c r="BV24" s="136"/>
      <c r="BW24" s="147" t="s">
        <v>243</v>
      </c>
      <c r="BX24" s="255"/>
      <c r="BY24" s="256"/>
      <c r="BZ24" s="257"/>
      <c r="CA24" s="21"/>
      <c r="CB24" s="27"/>
      <c r="CD24" s="18"/>
      <c r="CG24" s="164" t="s">
        <v>276</v>
      </c>
      <c r="CH24" s="164" t="s">
        <v>277</v>
      </c>
    </row>
    <row r="25" spans="2:82" ht="5.25" customHeight="1">
      <c r="B25" s="36"/>
      <c r="C25" s="179"/>
      <c r="D25" s="36"/>
      <c r="E25" s="36"/>
      <c r="F25" s="36"/>
      <c r="G25" s="36"/>
      <c r="H25" s="38"/>
      <c r="I25" s="38"/>
      <c r="J25" s="38"/>
      <c r="K25" s="38"/>
      <c r="L25" s="38"/>
      <c r="M25" s="38"/>
      <c r="N25" s="38"/>
      <c r="O25" s="38"/>
      <c r="P25" s="38"/>
      <c r="Q25" s="38"/>
      <c r="R25" s="38"/>
      <c r="S25" s="38"/>
      <c r="T25" s="38"/>
      <c r="U25" s="38"/>
      <c r="V25" s="38"/>
      <c r="W25" s="38"/>
      <c r="X25" s="38"/>
      <c r="Y25" s="38"/>
      <c r="Z25" s="36"/>
      <c r="AA25" s="36"/>
      <c r="AB25" s="26"/>
      <c r="AC25" s="21"/>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21"/>
      <c r="BB25" s="132"/>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7"/>
      <c r="CD25" s="18"/>
    </row>
    <row r="26" spans="2:82" ht="15.75" customHeight="1">
      <c r="B26" s="36"/>
      <c r="C26" s="178" t="s">
        <v>2</v>
      </c>
      <c r="D26" s="36"/>
      <c r="E26" s="36"/>
      <c r="F26" s="36"/>
      <c r="G26" s="36"/>
      <c r="H26" s="225"/>
      <c r="I26" s="226"/>
      <c r="J26" s="226"/>
      <c r="K26" s="226"/>
      <c r="L26" s="226"/>
      <c r="M26" s="226"/>
      <c r="N26" s="226"/>
      <c r="O26" s="226"/>
      <c r="P26" s="226"/>
      <c r="Q26" s="226"/>
      <c r="R26" s="227"/>
      <c r="S26" s="36"/>
      <c r="T26" s="73">
        <f>IF(Torzsadatok!I109="nem kell","",IF(Torzsadatok!I107="ok","",Torzsadatok!I107))</f>
      </c>
      <c r="U26" s="36"/>
      <c r="V26" s="36"/>
      <c r="W26" s="36"/>
      <c r="X26" s="36"/>
      <c r="Y26" s="36"/>
      <c r="Z26" s="36"/>
      <c r="AA26" s="36"/>
      <c r="AB26" s="131"/>
      <c r="AC26" s="145" t="s">
        <v>326</v>
      </c>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3"/>
      <c r="AZ26" s="133"/>
      <c r="BA26" s="132"/>
      <c r="BB26" s="132"/>
      <c r="BC26" s="21"/>
      <c r="BD26" s="21"/>
      <c r="BE26" s="21"/>
      <c r="BF26" s="21"/>
      <c r="BG26" s="21"/>
      <c r="BH26" s="21"/>
      <c r="BI26" s="21"/>
      <c r="BJ26" s="21"/>
      <c r="BK26" s="21"/>
      <c r="BL26" s="21"/>
      <c r="BM26" s="132"/>
      <c r="BN26" s="213">
        <v>2010</v>
      </c>
      <c r="BO26" s="213"/>
      <c r="BP26" s="213"/>
      <c r="BQ26" s="214"/>
      <c r="BR26" s="212">
        <v>2011</v>
      </c>
      <c r="BS26" s="213"/>
      <c r="BT26" s="213"/>
      <c r="BU26" s="214"/>
      <c r="BV26" s="251">
        <v>2012</v>
      </c>
      <c r="BW26" s="251"/>
      <c r="BX26" s="251"/>
      <c r="BY26" s="251"/>
      <c r="BZ26" s="21"/>
      <c r="CA26" s="21"/>
      <c r="CB26" s="27"/>
      <c r="CD26" s="18"/>
    </row>
    <row r="27" spans="2:82" ht="5.25" customHeight="1">
      <c r="B27" s="36"/>
      <c r="C27" s="179"/>
      <c r="D27" s="36"/>
      <c r="E27" s="36"/>
      <c r="F27" s="36"/>
      <c r="G27" s="36"/>
      <c r="H27" s="38"/>
      <c r="I27" s="38"/>
      <c r="J27" s="38"/>
      <c r="K27" s="38"/>
      <c r="L27" s="38"/>
      <c r="M27" s="38"/>
      <c r="N27" s="38"/>
      <c r="O27" s="38"/>
      <c r="P27" s="38"/>
      <c r="Q27" s="38"/>
      <c r="R27" s="38"/>
      <c r="S27" s="38"/>
      <c r="T27" s="38"/>
      <c r="U27" s="38"/>
      <c r="V27" s="38"/>
      <c r="W27" s="38"/>
      <c r="X27" s="38"/>
      <c r="Y27" s="38"/>
      <c r="Z27" s="36"/>
      <c r="AA27" s="36"/>
      <c r="AB27" s="131"/>
      <c r="AC27" s="21"/>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2"/>
      <c r="BB27" s="132"/>
      <c r="BC27" s="21"/>
      <c r="BD27" s="21"/>
      <c r="BE27" s="21"/>
      <c r="BF27" s="21"/>
      <c r="BG27" s="21"/>
      <c r="BH27" s="21"/>
      <c r="BI27" s="21"/>
      <c r="BJ27" s="21"/>
      <c r="BK27" s="21"/>
      <c r="BL27" s="21"/>
      <c r="BM27" s="21"/>
      <c r="BN27" s="216"/>
      <c r="BO27" s="216"/>
      <c r="BP27" s="216"/>
      <c r="BQ27" s="217"/>
      <c r="BR27" s="215"/>
      <c r="BS27" s="216"/>
      <c r="BT27" s="216"/>
      <c r="BU27" s="217"/>
      <c r="BV27" s="251"/>
      <c r="BW27" s="251"/>
      <c r="BX27" s="251"/>
      <c r="BY27" s="251"/>
      <c r="BZ27" s="21"/>
      <c r="CA27" s="21"/>
      <c r="CB27" s="27"/>
      <c r="CD27" s="18"/>
    </row>
    <row r="28" spans="2:87" ht="15.75" customHeight="1">
      <c r="B28" s="36"/>
      <c r="C28" s="178" t="s">
        <v>4</v>
      </c>
      <c r="D28" s="36"/>
      <c r="E28" s="36"/>
      <c r="F28" s="36"/>
      <c r="G28" s="36"/>
      <c r="H28" s="219"/>
      <c r="I28" s="220"/>
      <c r="J28" s="220"/>
      <c r="K28" s="220"/>
      <c r="L28" s="220"/>
      <c r="M28" s="220"/>
      <c r="N28" s="220"/>
      <c r="O28" s="220"/>
      <c r="P28" s="220"/>
      <c r="Q28" s="220"/>
      <c r="R28" s="221"/>
      <c r="S28" s="36"/>
      <c r="T28" s="175">
        <f>IF(Q5=1,"HIBÁS ADAT","")</f>
      </c>
      <c r="U28" s="36"/>
      <c r="V28" s="36"/>
      <c r="W28" s="36"/>
      <c r="X28" s="36"/>
      <c r="Y28" s="38"/>
      <c r="Z28" s="36"/>
      <c r="AA28" s="36"/>
      <c r="AB28" s="131"/>
      <c r="AC28" s="145" t="s">
        <v>327</v>
      </c>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3"/>
      <c r="AZ28" s="133"/>
      <c r="BA28" s="146" t="s">
        <v>341</v>
      </c>
      <c r="BB28" s="136"/>
      <c r="BC28" s="137"/>
      <c r="BD28" s="137"/>
      <c r="BE28" s="137"/>
      <c r="BF28" s="137"/>
      <c r="BG28" s="137"/>
      <c r="BH28" s="137"/>
      <c r="BI28" s="137"/>
      <c r="BJ28" s="137"/>
      <c r="BK28" s="137"/>
      <c r="BL28" s="137"/>
      <c r="BM28" s="138"/>
      <c r="BN28" s="252"/>
      <c r="BO28" s="253"/>
      <c r="BP28" s="253"/>
      <c r="BQ28" s="254"/>
      <c r="BR28" s="252"/>
      <c r="BS28" s="253"/>
      <c r="BT28" s="253"/>
      <c r="BU28" s="254"/>
      <c r="BV28" s="252"/>
      <c r="BW28" s="253"/>
      <c r="BX28" s="253"/>
      <c r="BY28" s="254"/>
      <c r="BZ28" s="21"/>
      <c r="CA28" s="21"/>
      <c r="CB28" s="27"/>
      <c r="CD28" s="18"/>
      <c r="CG28" s="164" t="s">
        <v>278</v>
      </c>
      <c r="CH28" s="164" t="s">
        <v>279</v>
      </c>
      <c r="CI28" s="164" t="s">
        <v>280</v>
      </c>
    </row>
    <row r="29" spans="2:82" ht="4.5" customHeight="1">
      <c r="B29" s="36"/>
      <c r="C29" s="179"/>
      <c r="D29" s="36"/>
      <c r="E29" s="36"/>
      <c r="F29" s="36"/>
      <c r="G29" s="36"/>
      <c r="H29" s="38"/>
      <c r="I29" s="38"/>
      <c r="J29" s="38"/>
      <c r="K29" s="38"/>
      <c r="L29" s="38"/>
      <c r="M29" s="38"/>
      <c r="N29" s="38"/>
      <c r="O29" s="38"/>
      <c r="P29" s="38"/>
      <c r="Q29" s="38"/>
      <c r="R29" s="38"/>
      <c r="S29" s="38"/>
      <c r="T29" s="38"/>
      <c r="U29" s="38"/>
      <c r="V29" s="38"/>
      <c r="W29" s="38"/>
      <c r="X29" s="38"/>
      <c r="Y29" s="38"/>
      <c r="Z29" s="36"/>
      <c r="AA29" s="36"/>
      <c r="AB29" s="131"/>
      <c r="AC29" s="21"/>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21"/>
      <c r="BB29" s="132"/>
      <c r="BC29" s="21"/>
      <c r="BD29" s="21"/>
      <c r="BE29" s="21"/>
      <c r="BF29" s="21"/>
      <c r="BG29" s="21"/>
      <c r="BH29" s="21"/>
      <c r="BI29" s="21"/>
      <c r="BJ29" s="21"/>
      <c r="BK29" s="21"/>
      <c r="BL29" s="21"/>
      <c r="BM29" s="21"/>
      <c r="BN29" s="21"/>
      <c r="BO29" s="21"/>
      <c r="BP29" s="21"/>
      <c r="BQ29" s="139"/>
      <c r="BR29" s="21"/>
      <c r="BS29" s="21"/>
      <c r="BT29" s="21"/>
      <c r="BU29" s="139"/>
      <c r="BV29" s="21"/>
      <c r="BW29" s="21"/>
      <c r="BX29" s="21"/>
      <c r="BY29" s="21"/>
      <c r="BZ29" s="21"/>
      <c r="CA29" s="21"/>
      <c r="CB29" s="27"/>
      <c r="CD29" s="18"/>
    </row>
    <row r="30" spans="2:87" ht="15.75" customHeight="1">
      <c r="B30" s="36"/>
      <c r="C30" s="178" t="s">
        <v>5</v>
      </c>
      <c r="D30" s="36"/>
      <c r="E30" s="36"/>
      <c r="F30" s="36"/>
      <c r="G30" s="36"/>
      <c r="H30" s="219"/>
      <c r="I30" s="220"/>
      <c r="J30" s="220"/>
      <c r="K30" s="220"/>
      <c r="L30" s="220"/>
      <c r="M30" s="220"/>
      <c r="N30" s="220"/>
      <c r="O30" s="220"/>
      <c r="P30" s="220"/>
      <c r="Q30" s="220"/>
      <c r="R30" s="220"/>
      <c r="S30" s="220"/>
      <c r="T30" s="221"/>
      <c r="U30" s="73">
        <f>IF(H30=0,"",IF(H30="","",IF(LEN(H30)=16,"",IF(LEN(H30)=17,"",IF(LEN(H30)=24,"",IF(LEN(H30)=26,""," Hibás számlaszám"))))))</f>
      </c>
      <c r="V30" s="36"/>
      <c r="W30" s="36"/>
      <c r="X30" s="36"/>
      <c r="Y30" s="38"/>
      <c r="Z30" s="36"/>
      <c r="AA30" s="36"/>
      <c r="AB30" s="131"/>
      <c r="AC30" s="145" t="s">
        <v>226</v>
      </c>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3"/>
      <c r="AZ30" s="133"/>
      <c r="BA30" s="145" t="s">
        <v>219</v>
      </c>
      <c r="BB30" s="136"/>
      <c r="BC30" s="137"/>
      <c r="BD30" s="137"/>
      <c r="BE30" s="137"/>
      <c r="BF30" s="137"/>
      <c r="BG30" s="137"/>
      <c r="BH30" s="137"/>
      <c r="BI30" s="137"/>
      <c r="BJ30" s="137"/>
      <c r="BK30" s="137"/>
      <c r="BL30" s="137"/>
      <c r="BM30" s="138"/>
      <c r="BN30" s="252"/>
      <c r="BO30" s="253"/>
      <c r="BP30" s="253"/>
      <c r="BQ30" s="254"/>
      <c r="BR30" s="252"/>
      <c r="BS30" s="253"/>
      <c r="BT30" s="253"/>
      <c r="BU30" s="254"/>
      <c r="BV30" s="252"/>
      <c r="BW30" s="253"/>
      <c r="BX30" s="253"/>
      <c r="BY30" s="254"/>
      <c r="BZ30" s="21"/>
      <c r="CA30" s="21"/>
      <c r="CB30" s="27"/>
      <c r="CD30" s="18"/>
      <c r="CG30" s="164" t="s">
        <v>281</v>
      </c>
      <c r="CH30" s="164" t="s">
        <v>282</v>
      </c>
      <c r="CI30" s="164" t="s">
        <v>283</v>
      </c>
    </row>
    <row r="31" spans="2:82" ht="5.25" customHeight="1">
      <c r="B31" s="38"/>
      <c r="C31" s="38"/>
      <c r="D31" s="38"/>
      <c r="E31" s="38"/>
      <c r="F31" s="38"/>
      <c r="G31" s="38"/>
      <c r="H31" s="38"/>
      <c r="I31" s="38"/>
      <c r="J31" s="38"/>
      <c r="K31" s="38"/>
      <c r="L31" s="38"/>
      <c r="M31" s="38"/>
      <c r="N31" s="38"/>
      <c r="O31" s="38"/>
      <c r="P31" s="38"/>
      <c r="Q31" s="38"/>
      <c r="R31" s="38"/>
      <c r="S31" s="38"/>
      <c r="T31" s="38"/>
      <c r="U31" s="38"/>
      <c r="V31" s="38"/>
      <c r="W31" s="38"/>
      <c r="X31" s="38"/>
      <c r="Y31" s="36"/>
      <c r="Z31" s="36"/>
      <c r="AA31" s="36"/>
      <c r="AB31" s="13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7"/>
      <c r="CD31" s="18"/>
    </row>
    <row r="32" spans="2:82" ht="15.75" customHeight="1">
      <c r="B32" s="36"/>
      <c r="C32" s="36" t="s">
        <v>324</v>
      </c>
      <c r="D32" s="36"/>
      <c r="E32" s="36"/>
      <c r="F32" s="36"/>
      <c r="G32" s="36"/>
      <c r="H32" s="198"/>
      <c r="I32" s="36"/>
      <c r="J32" s="36"/>
      <c r="K32" s="197"/>
      <c r="L32" s="197"/>
      <c r="M32" s="197"/>
      <c r="N32" s="197"/>
      <c r="O32" s="36"/>
      <c r="P32" s="36"/>
      <c r="Q32" s="36"/>
      <c r="R32" s="36"/>
      <c r="S32" s="200" t="s">
        <v>347</v>
      </c>
      <c r="T32" s="268"/>
      <c r="U32" s="269"/>
      <c r="V32" s="269"/>
      <c r="W32" s="269"/>
      <c r="X32" s="269"/>
      <c r="Y32" s="270"/>
      <c r="Z32" s="36"/>
      <c r="AA32" s="36"/>
      <c r="AB32" s="131"/>
      <c r="AC32" s="163" t="s">
        <v>182</v>
      </c>
      <c r="AD32" s="157"/>
      <c r="AE32" s="21"/>
      <c r="AF32" s="21"/>
      <c r="AG32" s="21"/>
      <c r="AH32" s="21"/>
      <c r="AI32" s="21"/>
      <c r="AJ32" s="21"/>
      <c r="AK32" s="21"/>
      <c r="AL32" s="21"/>
      <c r="AM32" s="21"/>
      <c r="AN32" s="21"/>
      <c r="AO32" s="21"/>
      <c r="AP32" s="21"/>
      <c r="AQ32" s="21"/>
      <c r="AR32" s="21"/>
      <c r="AS32" s="21"/>
      <c r="AT32" s="21"/>
      <c r="AU32" s="21"/>
      <c r="AV32" s="21"/>
      <c r="AW32" s="21"/>
      <c r="AX32" s="21"/>
      <c r="AY32" s="21"/>
      <c r="AZ32" s="21"/>
      <c r="BA32" s="140" t="s">
        <v>242</v>
      </c>
      <c r="BB32" s="141"/>
      <c r="BC32" s="137"/>
      <c r="BD32" s="137"/>
      <c r="BE32" s="137"/>
      <c r="BF32" s="137"/>
      <c r="BG32" s="137"/>
      <c r="BH32" s="137"/>
      <c r="BI32" s="137"/>
      <c r="BJ32" s="137"/>
      <c r="BK32" s="137"/>
      <c r="BL32" s="137"/>
      <c r="BM32" s="22"/>
      <c r="BN32" s="21"/>
      <c r="BO32" s="21"/>
      <c r="BP32" s="140" t="s">
        <v>97</v>
      </c>
      <c r="BQ32" s="137"/>
      <c r="BR32" s="137"/>
      <c r="BS32" s="137"/>
      <c r="BT32" s="137"/>
      <c r="BU32" s="137"/>
      <c r="BV32" s="137"/>
      <c r="BW32" s="137"/>
      <c r="BX32" s="137"/>
      <c r="BY32" s="137"/>
      <c r="BZ32" s="21"/>
      <c r="CA32" s="21"/>
      <c r="CB32" s="27"/>
      <c r="CD32" s="18"/>
    </row>
    <row r="33" spans="2:82" ht="6.7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13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7"/>
      <c r="CD33" s="18"/>
    </row>
    <row r="34" spans="2:82" ht="15.75">
      <c r="B34" s="36"/>
      <c r="C34" s="180" t="s">
        <v>95</v>
      </c>
      <c r="D34" s="148"/>
      <c r="E34" s="36"/>
      <c r="F34" s="36"/>
      <c r="G34" s="36"/>
      <c r="H34" s="222"/>
      <c r="I34" s="223"/>
      <c r="J34" s="223"/>
      <c r="K34" s="223"/>
      <c r="L34" s="223"/>
      <c r="M34" s="223"/>
      <c r="N34" s="223"/>
      <c r="O34" s="223"/>
      <c r="P34" s="223"/>
      <c r="Q34" s="223"/>
      <c r="R34" s="223"/>
      <c r="S34" s="223"/>
      <c r="T34" s="223"/>
      <c r="U34" s="223"/>
      <c r="V34" s="223"/>
      <c r="W34" s="223"/>
      <c r="X34" s="223"/>
      <c r="Y34" s="224"/>
      <c r="Z34" s="36"/>
      <c r="AA34" s="36"/>
      <c r="AB34" s="39"/>
      <c r="AC34" s="40"/>
      <c r="AD34" s="259" t="s">
        <v>266</v>
      </c>
      <c r="AE34" s="259"/>
      <c r="AF34" s="259"/>
      <c r="AG34" s="259"/>
      <c r="AH34" s="259"/>
      <c r="AI34" s="259"/>
      <c r="AJ34" s="259"/>
      <c r="AK34" s="259"/>
      <c r="AL34" s="259"/>
      <c r="AM34" s="259"/>
      <c r="AN34" s="42"/>
      <c r="AO34" s="42"/>
      <c r="AP34" s="42"/>
      <c r="AQ34" s="42"/>
      <c r="AR34" s="42"/>
      <c r="AS34" s="42"/>
      <c r="AT34" s="42"/>
      <c r="AU34" s="42"/>
      <c r="AV34" s="42"/>
      <c r="AW34" s="42"/>
      <c r="AX34" s="42"/>
      <c r="AY34" s="42"/>
      <c r="AZ34" s="42"/>
      <c r="BA34" s="182"/>
      <c r="BB34" s="182"/>
      <c r="BC34" s="182"/>
      <c r="BD34" s="182"/>
      <c r="BE34" s="18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D34" s="18"/>
    </row>
    <row r="35" spans="2:82" ht="9" customHeight="1">
      <c r="B35" s="36"/>
      <c r="C35" s="148"/>
      <c r="D35" s="36"/>
      <c r="E35" s="36"/>
      <c r="F35" s="36"/>
      <c r="G35" s="36"/>
      <c r="H35" s="36"/>
      <c r="I35" s="36"/>
      <c r="J35" s="36"/>
      <c r="K35" s="36"/>
      <c r="L35" s="36"/>
      <c r="M35" s="36"/>
      <c r="N35" s="36"/>
      <c r="O35" s="36"/>
      <c r="P35" s="36"/>
      <c r="Q35" s="36"/>
      <c r="R35" s="36"/>
      <c r="S35" s="36"/>
      <c r="T35" s="36"/>
      <c r="U35" s="36"/>
      <c r="V35" s="36"/>
      <c r="W35" s="36"/>
      <c r="X35" s="36"/>
      <c r="Y35" s="36"/>
      <c r="Z35" s="36"/>
      <c r="AA35" s="36"/>
      <c r="AB35" s="39"/>
      <c r="AC35" s="40"/>
      <c r="AD35" s="259"/>
      <c r="AE35" s="259"/>
      <c r="AF35" s="259"/>
      <c r="AG35" s="259"/>
      <c r="AH35" s="259"/>
      <c r="AI35" s="259"/>
      <c r="AJ35" s="259"/>
      <c r="AK35" s="259"/>
      <c r="AL35" s="259"/>
      <c r="AM35" s="259"/>
      <c r="AN35" s="42"/>
      <c r="AO35" s="42"/>
      <c r="AP35" s="42"/>
      <c r="AQ35" s="42"/>
      <c r="AR35" s="42"/>
      <c r="AS35" s="42"/>
      <c r="AT35" s="42"/>
      <c r="AU35" s="42"/>
      <c r="AV35" s="42"/>
      <c r="AW35" s="42"/>
      <c r="AX35" s="42"/>
      <c r="AY35" s="42"/>
      <c r="AZ35" s="42"/>
      <c r="BA35" s="182"/>
      <c r="BB35" s="182"/>
      <c r="BC35" s="182"/>
      <c r="BD35" s="182"/>
      <c r="BE35" s="18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D35" s="18"/>
    </row>
    <row r="36" spans="2:82" ht="15.75">
      <c r="B36" s="36"/>
      <c r="C36" s="149" t="s">
        <v>0</v>
      </c>
      <c r="D36" s="36"/>
      <c r="E36" s="36"/>
      <c r="F36" s="36"/>
      <c r="G36" s="36"/>
      <c r="H36" s="222"/>
      <c r="I36" s="223"/>
      <c r="J36" s="223"/>
      <c r="K36" s="223"/>
      <c r="L36" s="223"/>
      <c r="M36" s="223"/>
      <c r="N36" s="223"/>
      <c r="O36" s="223"/>
      <c r="P36" s="223"/>
      <c r="Q36" s="223"/>
      <c r="R36" s="223"/>
      <c r="S36" s="223"/>
      <c r="T36" s="223"/>
      <c r="U36" s="223"/>
      <c r="V36" s="223"/>
      <c r="W36" s="223"/>
      <c r="X36" s="223"/>
      <c r="Y36" s="224"/>
      <c r="Z36" s="36"/>
      <c r="AA36" s="36"/>
      <c r="AB36" s="39"/>
      <c r="AC36" s="158" t="s">
        <v>329</v>
      </c>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42"/>
      <c r="AZ36" s="42"/>
      <c r="BA36" s="42"/>
      <c r="BB36" s="42"/>
      <c r="BC36" s="42"/>
      <c r="BD36" s="42"/>
      <c r="BE36" s="161">
        <f>IF(Torzsadatok!B24,"    "&amp;IF(Torzsadatok!E28=" - ","Válassza ki a használati módot!",IF(Torzsadatok!D28=19,Torzsadatok!J44,IF(Torzsadatok!D28=18,Torzsadatok!J43,"'"))),"")</f>
      </c>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D36" s="18"/>
    </row>
    <row r="37" spans="2:82" ht="4.5" customHeight="1">
      <c r="B37" s="36"/>
      <c r="C37" s="148"/>
      <c r="D37" s="36"/>
      <c r="E37" s="36"/>
      <c r="F37" s="36"/>
      <c r="G37" s="36"/>
      <c r="H37" s="36"/>
      <c r="I37" s="36"/>
      <c r="J37" s="36"/>
      <c r="K37" s="36"/>
      <c r="L37" s="36"/>
      <c r="M37" s="36"/>
      <c r="N37" s="36"/>
      <c r="O37" s="36"/>
      <c r="P37" s="36"/>
      <c r="Q37" s="36"/>
      <c r="R37" s="36"/>
      <c r="S37" s="36"/>
      <c r="T37" s="36"/>
      <c r="U37" s="36"/>
      <c r="V37" s="36"/>
      <c r="W37" s="36"/>
      <c r="X37" s="36"/>
      <c r="Y37" s="36"/>
      <c r="Z37" s="36"/>
      <c r="AA37" s="36"/>
      <c r="AB37" s="39"/>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3"/>
      <c r="CD37" s="18"/>
    </row>
    <row r="38" spans="2:82" ht="15.75">
      <c r="B38" s="36"/>
      <c r="C38" s="149" t="s">
        <v>1</v>
      </c>
      <c r="D38" s="36"/>
      <c r="E38" s="36"/>
      <c r="F38" s="36"/>
      <c r="G38" s="36"/>
      <c r="H38" s="260"/>
      <c r="I38" s="261"/>
      <c r="J38" s="261"/>
      <c r="K38" s="261"/>
      <c r="L38" s="261"/>
      <c r="M38" s="261"/>
      <c r="N38" s="261"/>
      <c r="O38" s="261"/>
      <c r="P38" s="261"/>
      <c r="Q38" s="262"/>
      <c r="R38" s="36"/>
      <c r="S38" s="36"/>
      <c r="T38" s="36"/>
      <c r="U38" s="36"/>
      <c r="V38" s="36"/>
      <c r="W38" s="36"/>
      <c r="X38" s="36"/>
      <c r="Y38" s="36"/>
      <c r="Z38" s="36"/>
      <c r="AA38" s="36"/>
      <c r="AB38" s="39"/>
      <c r="AC38" s="158" t="s">
        <v>226</v>
      </c>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41"/>
      <c r="AZ38" s="41"/>
      <c r="BA38" s="142" t="s">
        <v>242</v>
      </c>
      <c r="BB38" s="143"/>
      <c r="BC38" s="143"/>
      <c r="BD38" s="144"/>
      <c r="BE38" s="144"/>
      <c r="BF38" s="144"/>
      <c r="BG38" s="144"/>
      <c r="BH38" s="144"/>
      <c r="BI38" s="144"/>
      <c r="BJ38" s="144"/>
      <c r="BK38" s="144"/>
      <c r="BL38" s="144"/>
      <c r="BM38" s="42"/>
      <c r="BN38" s="42"/>
      <c r="BO38" s="42"/>
      <c r="BP38" s="142" t="s">
        <v>97</v>
      </c>
      <c r="BQ38" s="144"/>
      <c r="BR38" s="144"/>
      <c r="BS38" s="144"/>
      <c r="BT38" s="144"/>
      <c r="BU38" s="144"/>
      <c r="BV38" s="144"/>
      <c r="BW38" s="144"/>
      <c r="BX38" s="144"/>
      <c r="BY38" s="144"/>
      <c r="BZ38" s="42"/>
      <c r="CA38" s="42"/>
      <c r="CB38" s="43"/>
      <c r="CD38" s="18"/>
    </row>
    <row r="39" spans="2:82" ht="4.5" customHeight="1">
      <c r="B39" s="36"/>
      <c r="C39" s="149"/>
      <c r="D39" s="36"/>
      <c r="E39" s="36"/>
      <c r="F39" s="36"/>
      <c r="G39" s="36"/>
      <c r="H39" s="36"/>
      <c r="I39" s="36"/>
      <c r="J39" s="36"/>
      <c r="K39" s="36"/>
      <c r="L39" s="36"/>
      <c r="M39" s="36"/>
      <c r="N39" s="36"/>
      <c r="O39" s="36"/>
      <c r="P39" s="36"/>
      <c r="Q39" s="36"/>
      <c r="R39" s="36"/>
      <c r="S39" s="36"/>
      <c r="T39" s="36"/>
      <c r="U39" s="36"/>
      <c r="V39" s="36"/>
      <c r="W39" s="36"/>
      <c r="X39" s="36"/>
      <c r="Y39" s="36"/>
      <c r="Z39" s="36"/>
      <c r="AA39" s="36"/>
      <c r="AB39" s="44"/>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6"/>
      <c r="CD39" s="18"/>
    </row>
    <row r="40" spans="2:82" ht="9" customHeight="1">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D40" s="18"/>
    </row>
    <row r="41" ht="6" customHeight="1">
      <c r="CD41" s="18"/>
    </row>
    <row r="42" spans="2:82" ht="15.75" customHeight="1">
      <c r="B42" s="231" t="s">
        <v>91</v>
      </c>
      <c r="C42" s="231"/>
      <c r="D42" s="233" t="s">
        <v>6</v>
      </c>
      <c r="E42" s="233"/>
      <c r="F42" s="233"/>
      <c r="G42" s="233"/>
      <c r="H42" s="234" t="s">
        <v>207</v>
      </c>
      <c r="I42" s="234"/>
      <c r="J42" s="234"/>
      <c r="K42" s="232" t="s">
        <v>7</v>
      </c>
      <c r="L42" s="232"/>
      <c r="M42" s="232"/>
      <c r="N42" s="232"/>
      <c r="O42" s="211" t="s">
        <v>103</v>
      </c>
      <c r="P42" s="211"/>
      <c r="Q42" s="211"/>
      <c r="R42" s="211"/>
      <c r="S42" s="238" t="s">
        <v>107</v>
      </c>
      <c r="T42" s="238"/>
      <c r="U42" s="238"/>
      <c r="V42" s="267" t="s">
        <v>8</v>
      </c>
      <c r="W42" s="267"/>
      <c r="X42" s="267"/>
      <c r="Y42" s="267"/>
      <c r="Z42" s="267" t="s">
        <v>9</v>
      </c>
      <c r="AA42" s="267"/>
      <c r="AB42" s="267"/>
      <c r="AC42" s="267"/>
      <c r="AD42" s="236" t="s">
        <v>10</v>
      </c>
      <c r="AE42" s="236"/>
      <c r="AF42" s="236"/>
      <c r="AG42" s="234" t="s">
        <v>11</v>
      </c>
      <c r="AH42" s="234"/>
      <c r="AI42" s="234"/>
      <c r="AJ42" s="211" t="s">
        <v>12</v>
      </c>
      <c r="AK42" s="211"/>
      <c r="AL42" s="211"/>
      <c r="AM42" s="211"/>
      <c r="AN42" s="238" t="s">
        <v>13</v>
      </c>
      <c r="AO42" s="238"/>
      <c r="AP42" s="238"/>
      <c r="AQ42" s="238"/>
      <c r="AR42" s="238"/>
      <c r="AS42" s="238" t="s">
        <v>106</v>
      </c>
      <c r="AT42" s="238"/>
      <c r="AU42" s="238"/>
      <c r="AV42" s="237" t="s">
        <v>105</v>
      </c>
      <c r="AW42" s="237"/>
      <c r="AX42" s="237"/>
      <c r="AY42" s="237" t="s">
        <v>14</v>
      </c>
      <c r="AZ42" s="237"/>
      <c r="BA42" s="237"/>
      <c r="BB42" s="237"/>
      <c r="BC42" s="237"/>
      <c r="BD42" s="234" t="s">
        <v>15</v>
      </c>
      <c r="BE42" s="234"/>
      <c r="BF42" s="234"/>
      <c r="BG42" s="211" t="s">
        <v>16</v>
      </c>
      <c r="BH42" s="211"/>
      <c r="BI42" s="211"/>
      <c r="BJ42" s="211"/>
      <c r="BK42" s="211"/>
      <c r="BL42" s="239" t="s">
        <v>104</v>
      </c>
      <c r="BM42" s="239"/>
      <c r="BN42" s="239"/>
      <c r="BO42" s="235" t="s">
        <v>94</v>
      </c>
      <c r="BP42" s="235"/>
      <c r="BQ42" s="235"/>
      <c r="BR42" s="235"/>
      <c r="BS42" s="240" t="s">
        <v>263</v>
      </c>
      <c r="BT42" s="241"/>
      <c r="BU42" s="241"/>
      <c r="BV42" s="241"/>
      <c r="BW42" s="242"/>
      <c r="BX42" s="240" t="s">
        <v>231</v>
      </c>
      <c r="BY42" s="241"/>
      <c r="BZ42" s="242"/>
      <c r="CA42" s="211" t="s">
        <v>227</v>
      </c>
      <c r="CB42" s="211"/>
      <c r="CD42" s="18"/>
    </row>
    <row r="43" spans="2:82" ht="15.75" customHeight="1">
      <c r="B43" s="231"/>
      <c r="C43" s="231"/>
      <c r="D43" s="233"/>
      <c r="E43" s="233"/>
      <c r="F43" s="233"/>
      <c r="G43" s="233"/>
      <c r="H43" s="234"/>
      <c r="I43" s="234"/>
      <c r="J43" s="234"/>
      <c r="K43" s="232"/>
      <c r="L43" s="232"/>
      <c r="M43" s="232"/>
      <c r="N43" s="232"/>
      <c r="O43" s="211"/>
      <c r="P43" s="211"/>
      <c r="Q43" s="211"/>
      <c r="R43" s="211"/>
      <c r="S43" s="238"/>
      <c r="T43" s="238"/>
      <c r="U43" s="238"/>
      <c r="V43" s="267"/>
      <c r="W43" s="267"/>
      <c r="X43" s="267"/>
      <c r="Y43" s="267"/>
      <c r="Z43" s="267"/>
      <c r="AA43" s="267"/>
      <c r="AB43" s="267"/>
      <c r="AC43" s="267"/>
      <c r="AD43" s="236"/>
      <c r="AE43" s="236"/>
      <c r="AF43" s="236"/>
      <c r="AG43" s="234"/>
      <c r="AH43" s="234"/>
      <c r="AI43" s="234"/>
      <c r="AJ43" s="211"/>
      <c r="AK43" s="211"/>
      <c r="AL43" s="211"/>
      <c r="AM43" s="211"/>
      <c r="AN43" s="238"/>
      <c r="AO43" s="238"/>
      <c r="AP43" s="238"/>
      <c r="AQ43" s="238"/>
      <c r="AR43" s="238"/>
      <c r="AS43" s="238"/>
      <c r="AT43" s="238"/>
      <c r="AU43" s="238"/>
      <c r="AV43" s="237"/>
      <c r="AW43" s="237"/>
      <c r="AX43" s="237"/>
      <c r="AY43" s="237"/>
      <c r="AZ43" s="237"/>
      <c r="BA43" s="237"/>
      <c r="BB43" s="237"/>
      <c r="BC43" s="237"/>
      <c r="BD43" s="234"/>
      <c r="BE43" s="234"/>
      <c r="BF43" s="234"/>
      <c r="BG43" s="211"/>
      <c r="BH43" s="211"/>
      <c r="BI43" s="211"/>
      <c r="BJ43" s="211"/>
      <c r="BK43" s="211"/>
      <c r="BL43" s="239"/>
      <c r="BM43" s="239"/>
      <c r="BN43" s="239"/>
      <c r="BO43" s="235"/>
      <c r="BP43" s="235"/>
      <c r="BQ43" s="235"/>
      <c r="BR43" s="235"/>
      <c r="BS43" s="243"/>
      <c r="BT43" s="244"/>
      <c r="BU43" s="244"/>
      <c r="BV43" s="244"/>
      <c r="BW43" s="245"/>
      <c r="BX43" s="243"/>
      <c r="BY43" s="244"/>
      <c r="BZ43" s="245"/>
      <c r="CA43" s="211"/>
      <c r="CB43" s="211"/>
      <c r="CD43" s="18"/>
    </row>
    <row r="44" ht="15.75" customHeight="1" hidden="1">
      <c r="D44" s="10" t="str">
        <f>Torzsadatok!A64</f>
        <v>szgk</v>
      </c>
    </row>
    <row r="45" ht="15.75" customHeight="1" hidden="1">
      <c r="D45" s="10" t="str">
        <f>Torzsadatok!A65</f>
        <v>tgk</v>
      </c>
    </row>
    <row r="46" ht="15.75" customHeight="1" hidden="1">
      <c r="D46" s="10" t="str">
        <f>Torzsadatok!A66</f>
        <v>vontató</v>
      </c>
    </row>
    <row r="47" ht="15.75" customHeight="1" hidden="1">
      <c r="D47" s="10" t="str">
        <f>Torzsadatok!A67</f>
        <v>vontatmányok</v>
      </c>
    </row>
    <row r="48" ht="15.75" customHeight="1" hidden="1">
      <c r="D48" s="10" t="str">
        <f>Torzsadatok!A68</f>
        <v>busz</v>
      </c>
    </row>
    <row r="49" ht="15.75" customHeight="1" hidden="1">
      <c r="D49" s="10" t="str">
        <f>Torzsadatok!A69</f>
        <v>mg. vontató</v>
      </c>
    </row>
    <row r="50" ht="15.75" customHeight="1" hidden="1">
      <c r="D50" s="10" t="str">
        <f>Torzsadatok!A70</f>
        <v>lassú jármű</v>
      </c>
    </row>
    <row r="51" ht="15.75" customHeight="1" hidden="1">
      <c r="D51" s="10" t="str">
        <f>Torzsadatok!A71</f>
        <v>munkagép</v>
      </c>
    </row>
    <row r="52" spans="4:45" ht="15.75" customHeight="1" hidden="1">
      <c r="D52" s="10" t="str">
        <f>Torzsadatok!A72</f>
        <v>motor</v>
      </c>
      <c r="AS52" s="10" t="str">
        <f>Torzsadatok!A79</f>
        <v>benzin</v>
      </c>
    </row>
    <row r="53" spans="4:45" ht="15.75" customHeight="1" hidden="1">
      <c r="D53" s="10" t="str">
        <f>Torzsadatok!A73</f>
        <v>SM 2 kerék</v>
      </c>
      <c r="AS53" s="10" t="str">
        <f>Torzsadatok!A80</f>
        <v>diesel</v>
      </c>
    </row>
    <row r="54" spans="4:45" ht="15.75" customHeight="1" hidden="1">
      <c r="D54" s="10" t="s">
        <v>208</v>
      </c>
      <c r="AS54" s="10" t="str">
        <f>Torzsadatok!A81</f>
        <v>hibrid</v>
      </c>
    </row>
    <row r="55" spans="4:45" ht="15.75" customHeight="1" hidden="1">
      <c r="D55" s="10" t="str">
        <f>Torzsadatok!A77</f>
        <v>trolibusz</v>
      </c>
      <c r="AS55" s="10" t="str">
        <f>Torzsadatok!A82</f>
        <v>elektromos</v>
      </c>
    </row>
    <row r="56" spans="2:114" s="32" customFormat="1" ht="15.75" customHeight="1">
      <c r="B56" s="218">
        <f>IF(BP56="???","",IF(D56="","",IF(D56=0,"",IF(CY56=0,"",CZ56))))</f>
      </c>
      <c r="C56" s="218"/>
      <c r="D56" s="209"/>
      <c r="E56" s="209"/>
      <c r="F56" s="209"/>
      <c r="G56" s="209"/>
      <c r="H56" s="203"/>
      <c r="I56" s="203"/>
      <c r="J56" s="203"/>
      <c r="K56" s="203"/>
      <c r="L56" s="203"/>
      <c r="M56" s="203"/>
      <c r="N56" s="203"/>
      <c r="O56" s="203"/>
      <c r="P56" s="203"/>
      <c r="Q56" s="203"/>
      <c r="R56" s="203"/>
      <c r="S56" s="203"/>
      <c r="T56" s="203"/>
      <c r="U56" s="203"/>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3"/>
      <c r="AW56" s="203"/>
      <c r="AX56" s="203"/>
      <c r="AY56" s="203"/>
      <c r="AZ56" s="203"/>
      <c r="BA56" s="203"/>
      <c r="BB56" s="203"/>
      <c r="BC56" s="203"/>
      <c r="BD56" s="210"/>
      <c r="BE56" s="210"/>
      <c r="BF56" s="210"/>
      <c r="BG56" s="205"/>
      <c r="BH56" s="205"/>
      <c r="BI56" s="205"/>
      <c r="BJ56" s="205"/>
      <c r="BK56" s="205"/>
      <c r="BL56" s="205"/>
      <c r="BM56" s="205"/>
      <c r="BN56" s="205"/>
      <c r="BO56" s="35"/>
      <c r="BP56" s="204" t="str">
        <f>IF(D56=0," - ",IF(D56=""," - ",IF(BO56="c",IF(Torzsadatok!$I$22=0,"???","Csak CASCO"),IF(BO56="k",IF(Torzsadatok!$I$25=0,"???","Csak KGFB"),IF(Torzsadatok!$B$23,IF(Torzsadatok!$B$24,"Casco + KGFB",IF(Torzsadatok!$I$22=0,"???","Csak CASCO")),IF(Torzsadatok!$B$24,IF(Torzsadatok!$I$25=0,"???","Csak KGFB"),"???"))))))</f>
        <v> - </v>
      </c>
      <c r="BQ56" s="204"/>
      <c r="BR56" s="204"/>
      <c r="BS56" s="205"/>
      <c r="BT56" s="205"/>
      <c r="BU56" s="205"/>
      <c r="BV56" s="205"/>
      <c r="BW56" s="205"/>
      <c r="BX56" s="206"/>
      <c r="BY56" s="206"/>
      <c r="BZ56" s="206"/>
      <c r="CA56" s="207"/>
      <c r="CB56" s="208"/>
      <c r="CE56" s="32">
        <f>IF(B56="",1,IF(D56=0,0,IF(D56="",0,1)))</f>
        <v>1</v>
      </c>
      <c r="CG56" s="32">
        <f>IF(B56="",1,IF(CE56=0,1,IF(H56=0,0,IF(H56="",0,1))))</f>
        <v>1</v>
      </c>
      <c r="CH56" s="32">
        <f>IF(B56="",1,IF(CE56=0,1,IF(K56=0,0,IF(K56="",0,1))))</f>
        <v>1</v>
      </c>
      <c r="CI56" s="32">
        <f>IF(B56="",1,IF(CE56=0,1,IF(O56=0,0,IF(O56="",0,1))))</f>
        <v>1</v>
      </c>
      <c r="CJ56" s="32">
        <f>IF(B56="",1,IF(CE56=0,1,IF(S56=0,0,IF(S56="",0,1))))</f>
        <v>1</v>
      </c>
      <c r="CK56" s="32">
        <f>IF(B56="",1,IF(CE56=0,1,IF(V56=0,0,IF(V56="",0,1))))</f>
        <v>1</v>
      </c>
      <c r="CL56" s="32">
        <f>IF(B56="",1,IF(CE56=0,1,IF(Z56=0,0,IF(Z56="",0,1))))</f>
        <v>1</v>
      </c>
      <c r="CM56" s="32">
        <f>IF(B56="",1,IF(CE56=0,1,IF(AD56=0,0,IF(AD56="",0,1))))</f>
        <v>1</v>
      </c>
      <c r="CN56" s="32">
        <f>IF(B56="",1,IF(CE56=0,1,IF(AG56=0,0,IF(AG56="",0,1))))</f>
        <v>1</v>
      </c>
      <c r="CO56" s="32">
        <f>IF(B56="",1,IF(CE56=0,1,IF(AJ56=0,0,IF(AJ56="",0,1))))</f>
        <v>1</v>
      </c>
      <c r="CP56" s="32">
        <f>IF(B56="",1,IF(CE56=0,1,IF(AN56=0,0,IF(AN56="",0,1))))</f>
        <v>1</v>
      </c>
      <c r="CQ56" s="32">
        <f>IF(B56="",1,IF(CE56=0,1,IF(AS56=0,0,IF(AS56="",0,1))))</f>
        <v>1</v>
      </c>
      <c r="CR56" s="32">
        <f>IF(B56="",1,IF(CE56=0,1,IF(AV56=0,0,IF(AV56="",0,1))))</f>
        <v>1</v>
      </c>
      <c r="CS56" s="32">
        <f>IF(B56="",1,IF(CE56=0,1,IF(AV56=0,0,IF(AV56="",0,1))))</f>
        <v>1</v>
      </c>
      <c r="CT56" s="32">
        <f>IF(B56="",1,IF(CE56=0,1,IF(BD56=0,0,IF(BD56="",0,1))))</f>
        <v>1</v>
      </c>
      <c r="CU56" s="32">
        <f>IF(B56="",1,IF(CE56=0,1,IF(BG56=0,0,IF(BG56="",0,1))))</f>
        <v>1</v>
      </c>
      <c r="CV56" s="32">
        <f>IF(B56="",1,IF(CE56=0,1,IF(BL56=0,0,IF(BL56="",0,1))))</f>
        <v>1</v>
      </c>
      <c r="CX56" s="32">
        <f>COUNTA(D56:BN56)</f>
        <v>0</v>
      </c>
      <c r="CY56" s="32">
        <f>IF(D56=0,0,IF(D56="",0,IF(CX56=0,0,1)))</f>
        <v>0</v>
      </c>
      <c r="CZ56" s="32">
        <f>CZ55+CY56</f>
        <v>0</v>
      </c>
      <c r="DB56" s="32">
        <f>IF(B56="",1,IF(CE56=0,1,IF(BS56=0,0,IF(BS56="",0,1))))</f>
        <v>1</v>
      </c>
      <c r="DC56" s="32">
        <f>IF(B56="",1,IF(CE56=0,1,IF(BX56=0,0,IF(BX56="",0,1))))</f>
        <v>1</v>
      </c>
      <c r="DD56" s="32">
        <f>IF(B56="",1,IF(CE56=0,1,IF(CA56=0,0,IF(CA56="",0,1))))</f>
        <v>1</v>
      </c>
      <c r="DF56" s="32">
        <f>IF(D56=0,"",IF(D56="","",VLOOKUP(D56,Torzsadatok!$A$64:$C$77,3,0)))</f>
      </c>
      <c r="DG56" s="32">
        <f>IF(D56=0,"",IF(D56="","",VLOOKUP(D56,Torzsadatok!$A$64:$C$77,2,0)))</f>
      </c>
      <c r="DH56" s="2">
        <f>IF(D56=0,"",IF(D56="","",VLOOKUP(BX56,Torzsadatok!$F$185:$G$202,2,0)))</f>
      </c>
      <c r="DI56" s="2">
        <f>IF(BX56=0,"",IF(BX56="","",(ISERROR(DH56)+1)-1))</f>
      </c>
      <c r="DJ56" s="32">
        <f>IF(DI56="","",IF(D56=0,"",IF(D56="","",IF(DI56=1,"",DH56))))</f>
      </c>
    </row>
    <row r="57" spans="2:114" s="32" customFormat="1" ht="15.75" customHeight="1">
      <c r="B57" s="218">
        <f>IF(BP57="???","",IF(D57="","",IF(D57=0,"",IF(CY57=0,"",CZ57))))</f>
      </c>
      <c r="C57" s="218"/>
      <c r="D57" s="209"/>
      <c r="E57" s="209"/>
      <c r="F57" s="209"/>
      <c r="G57" s="209"/>
      <c r="H57" s="203"/>
      <c r="I57" s="203"/>
      <c r="J57" s="203"/>
      <c r="K57" s="203"/>
      <c r="L57" s="203"/>
      <c r="M57" s="203"/>
      <c r="N57" s="203"/>
      <c r="O57" s="203"/>
      <c r="P57" s="203"/>
      <c r="Q57" s="203"/>
      <c r="R57" s="203"/>
      <c r="S57" s="203"/>
      <c r="T57" s="203"/>
      <c r="U57" s="203"/>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3"/>
      <c r="AW57" s="203"/>
      <c r="AX57" s="203"/>
      <c r="AY57" s="203"/>
      <c r="AZ57" s="203"/>
      <c r="BA57" s="203"/>
      <c r="BB57" s="203"/>
      <c r="BC57" s="203"/>
      <c r="BD57" s="210"/>
      <c r="BE57" s="210"/>
      <c r="BF57" s="210"/>
      <c r="BG57" s="205"/>
      <c r="BH57" s="205"/>
      <c r="BI57" s="205"/>
      <c r="BJ57" s="205"/>
      <c r="BK57" s="205"/>
      <c r="BL57" s="205"/>
      <c r="BM57" s="205"/>
      <c r="BN57" s="205"/>
      <c r="BO57" s="35"/>
      <c r="BP57" s="204" t="str">
        <f>IF(D57=0," - ",IF(D57=""," - ",IF(BO57="c",IF(Torzsadatok!$I$22=0,"???","Csak CASCO"),IF(BO57="k",IF(Torzsadatok!$I$25=0,"???","Csak KGFB"),IF(Torzsadatok!$B$23,IF(Torzsadatok!$B$24,"Casco + KGFB",IF(Torzsadatok!$I$22=0,"???","Csak CASCO")),IF(Torzsadatok!$B$24,IF(Torzsadatok!$I$25=0,"???","Csak KGFB"),"???"))))))</f>
        <v> - </v>
      </c>
      <c r="BQ57" s="204"/>
      <c r="BR57" s="204"/>
      <c r="BS57" s="205"/>
      <c r="BT57" s="205"/>
      <c r="BU57" s="205"/>
      <c r="BV57" s="205"/>
      <c r="BW57" s="205"/>
      <c r="BX57" s="206"/>
      <c r="BY57" s="206"/>
      <c r="BZ57" s="206"/>
      <c r="CA57" s="207"/>
      <c r="CB57" s="208"/>
      <c r="CE57" s="32">
        <f>IF(B57="",1,IF(D57=0,0,IF(D57="",0,1)))</f>
        <v>1</v>
      </c>
      <c r="CG57" s="32">
        <f>IF(B57="",1,IF(CE57=0,1,IF(H57=0,0,IF(H57="",0,1))))</f>
        <v>1</v>
      </c>
      <c r="CH57" s="32">
        <f>IF(B57="",1,IF(CE57=0,1,IF(K57=0,0,IF(K57="",0,1))))</f>
        <v>1</v>
      </c>
      <c r="CI57" s="32">
        <f>IF(B57="",1,IF(CE57=0,1,IF(O57=0,0,IF(O57="",0,1))))</f>
        <v>1</v>
      </c>
      <c r="CJ57" s="32">
        <f>IF(B57="",1,IF(CE57=0,1,IF(S57=0,0,IF(S57="",0,1))))</f>
        <v>1</v>
      </c>
      <c r="CK57" s="32">
        <f>IF(B57="",1,IF(CE57=0,1,IF(V57=0,0,IF(V57="",0,1))))</f>
        <v>1</v>
      </c>
      <c r="CL57" s="32">
        <f>IF(B57="",1,IF(CE57=0,1,IF(Z57=0,0,IF(Z57="",0,1))))</f>
        <v>1</v>
      </c>
      <c r="CM57" s="32">
        <f>IF(B57="",1,IF(CE57=0,1,IF(AD57=0,0,IF(AD57="",0,1))))</f>
        <v>1</v>
      </c>
      <c r="CN57" s="32">
        <f>IF(B57="",1,IF(CE57=0,1,IF(AG57=0,0,IF(AG57="",0,1))))</f>
        <v>1</v>
      </c>
      <c r="CO57" s="32">
        <f>IF(B57="",1,IF(CE57=0,1,IF(AJ57=0,0,IF(AJ57="",0,1))))</f>
        <v>1</v>
      </c>
      <c r="CP57" s="32">
        <f>IF(B57="",1,IF(CE57=0,1,IF(AN57=0,0,IF(AN57="",0,1))))</f>
        <v>1</v>
      </c>
      <c r="CQ57" s="32">
        <f>IF(B57="",1,IF(CE57=0,1,IF(AS57=0,0,IF(AS57="",0,1))))</f>
        <v>1</v>
      </c>
      <c r="CR57" s="32">
        <f>IF(B57="",1,IF(CE57=0,1,IF(AV57=0,0,IF(AV57="",0,1))))</f>
        <v>1</v>
      </c>
      <c r="CS57" s="32">
        <f>IF(B57="",1,IF(CE57=0,1,IF(AV57=0,0,IF(AV57="",0,1))))</f>
        <v>1</v>
      </c>
      <c r="CT57" s="32">
        <f>IF(B57="",1,IF(CE57=0,1,IF(BD57=0,0,IF(BD57="",0,1))))</f>
        <v>1</v>
      </c>
      <c r="CU57" s="32">
        <f>IF(B57="",1,IF(CE57=0,1,IF(BG57=0,0,IF(BG57="",0,1))))</f>
        <v>1</v>
      </c>
      <c r="CV57" s="32">
        <f>IF(B57="",1,IF(CE57=0,1,IF(BL57=0,0,IF(BL57="",0,1))))</f>
        <v>1</v>
      </c>
      <c r="CX57" s="32">
        <f>COUNTA(D57:BN57)</f>
        <v>0</v>
      </c>
      <c r="CY57" s="32">
        <f>IF(D57=0,0,IF(D57="",0,IF(CX57=0,0,1)))</f>
        <v>0</v>
      </c>
      <c r="CZ57" s="32">
        <f>CZ56+CY57</f>
        <v>0</v>
      </c>
      <c r="DB57" s="32">
        <f>IF(B57="",1,IF(CE57=0,1,IF(BS57=0,0,IF(BS57="",0,1))))</f>
        <v>1</v>
      </c>
      <c r="DC57" s="32">
        <f>IF(B57="",1,IF(CE57=0,1,IF(BX57=0,0,IF(BX57="",0,1))))</f>
        <v>1</v>
      </c>
      <c r="DD57" s="32">
        <f>IF(B57="",1,IF(CE57=0,1,IF(CA57=0,0,IF(CA57="",0,1))))</f>
        <v>1</v>
      </c>
      <c r="DF57" s="32">
        <f>IF(D57=0,"",IF(D57="","",VLOOKUP(D57,Torzsadatok!$A$64:$C$77,3,0)))</f>
      </c>
      <c r="DG57" s="32">
        <f>IF(D57=0,"",IF(D57="","",VLOOKUP(D57,Torzsadatok!$A$64:$C$77,2,0)))</f>
      </c>
      <c r="DH57" s="2">
        <f>IF(D57=0,"",IF(D57="","",VLOOKUP(BX57,Torzsadatok!$F$185:$G$202,2,0)))</f>
      </c>
      <c r="DI57" s="2">
        <f>IF(BX57=0,"",IF(BX57="","",(ISERROR(DH57)+1)-1))</f>
      </c>
      <c r="DJ57" s="32">
        <f>IF(DI57="","",IF(D57=0,"",IF(D57="","",IF(DI57=1,"",DH57))))</f>
      </c>
    </row>
    <row r="58" spans="2:114" s="32" customFormat="1" ht="15.75" customHeight="1">
      <c r="B58" s="218">
        <f>IF(BP58="???","",IF(D58="","",IF(D58=0,"",IF(CY58=0,"",CZ58))))</f>
      </c>
      <c r="C58" s="218"/>
      <c r="D58" s="209"/>
      <c r="E58" s="209"/>
      <c r="F58" s="209"/>
      <c r="G58" s="209"/>
      <c r="H58" s="203"/>
      <c r="I58" s="203"/>
      <c r="J58" s="203"/>
      <c r="K58" s="203"/>
      <c r="L58" s="203"/>
      <c r="M58" s="203"/>
      <c r="N58" s="203"/>
      <c r="O58" s="203"/>
      <c r="P58" s="203"/>
      <c r="Q58" s="203"/>
      <c r="R58" s="203"/>
      <c r="S58" s="203"/>
      <c r="T58" s="203"/>
      <c r="U58" s="203"/>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3"/>
      <c r="AW58" s="203"/>
      <c r="AX58" s="203"/>
      <c r="AY58" s="203"/>
      <c r="AZ58" s="203"/>
      <c r="BA58" s="203"/>
      <c r="BB58" s="203"/>
      <c r="BC58" s="203"/>
      <c r="BD58" s="210"/>
      <c r="BE58" s="210"/>
      <c r="BF58" s="210"/>
      <c r="BG58" s="205"/>
      <c r="BH58" s="205"/>
      <c r="BI58" s="205"/>
      <c r="BJ58" s="205"/>
      <c r="BK58" s="205"/>
      <c r="BL58" s="205"/>
      <c r="BM58" s="205"/>
      <c r="BN58" s="205"/>
      <c r="BO58" s="35"/>
      <c r="BP58" s="204" t="str">
        <f>IF(D58=0," - ",IF(D58=""," - ",IF(BO58="c",IF(Torzsadatok!$I$22=0,"???","Csak CASCO"),IF(BO58="k",IF(Torzsadatok!$I$25=0,"???","Csak KGFB"),IF(Torzsadatok!$B$23,IF(Torzsadatok!$B$24,"Casco + KGFB",IF(Torzsadatok!$I$22=0,"???","Csak CASCO")),IF(Torzsadatok!$B$24,IF(Torzsadatok!$I$25=0,"???","Csak KGFB"),"???"))))))</f>
        <v> - </v>
      </c>
      <c r="BQ58" s="204"/>
      <c r="BR58" s="204"/>
      <c r="BS58" s="205"/>
      <c r="BT58" s="205"/>
      <c r="BU58" s="205"/>
      <c r="BV58" s="205"/>
      <c r="BW58" s="205"/>
      <c r="BX58" s="206"/>
      <c r="BY58" s="206"/>
      <c r="BZ58" s="206"/>
      <c r="CA58" s="207"/>
      <c r="CB58" s="208"/>
      <c r="CE58" s="32">
        <f>IF(B58="",1,IF(D58=0,0,IF(D58="",0,1)))</f>
        <v>1</v>
      </c>
      <c r="CG58" s="32">
        <f>IF(B58="",1,IF(CE58=0,1,IF(H58=0,0,IF(H58="",0,1))))</f>
        <v>1</v>
      </c>
      <c r="CH58" s="32">
        <f>IF(B58="",1,IF(CE58=0,1,IF(K58=0,0,IF(K58="",0,1))))</f>
        <v>1</v>
      </c>
      <c r="CI58" s="32">
        <f>IF(B58="",1,IF(CE58=0,1,IF(O58=0,0,IF(O58="",0,1))))</f>
        <v>1</v>
      </c>
      <c r="CJ58" s="32">
        <f>IF(B58="",1,IF(CE58=0,1,IF(S58=0,0,IF(S58="",0,1))))</f>
        <v>1</v>
      </c>
      <c r="CK58" s="32">
        <f>IF(B58="",1,IF(CE58=0,1,IF(V58=0,0,IF(V58="",0,1))))</f>
        <v>1</v>
      </c>
      <c r="CL58" s="32">
        <f>IF(B58="",1,IF(CE58=0,1,IF(Z58=0,0,IF(Z58="",0,1))))</f>
        <v>1</v>
      </c>
      <c r="CM58" s="32">
        <f>IF(B58="",1,IF(CE58=0,1,IF(AD58=0,0,IF(AD58="",0,1))))</f>
        <v>1</v>
      </c>
      <c r="CN58" s="32">
        <f>IF(B58="",1,IF(CE58=0,1,IF(AG58=0,0,IF(AG58="",0,1))))</f>
        <v>1</v>
      </c>
      <c r="CO58" s="32">
        <f>IF(B58="",1,IF(CE58=0,1,IF(AJ58=0,0,IF(AJ58="",0,1))))</f>
        <v>1</v>
      </c>
      <c r="CP58" s="32">
        <f>IF(B58="",1,IF(CE58=0,1,IF(AN58=0,0,IF(AN58="",0,1))))</f>
        <v>1</v>
      </c>
      <c r="CQ58" s="32">
        <f>IF(B58="",1,IF(CE58=0,1,IF(AS58=0,0,IF(AS58="",0,1))))</f>
        <v>1</v>
      </c>
      <c r="CR58" s="32">
        <f>IF(B58="",1,IF(CE58=0,1,IF(AV58=0,0,IF(AV58="",0,1))))</f>
        <v>1</v>
      </c>
      <c r="CS58" s="32">
        <f>IF(B58="",1,IF(CE58=0,1,IF(AV58=0,0,IF(AV58="",0,1))))</f>
        <v>1</v>
      </c>
      <c r="CT58" s="32">
        <f>IF(B58="",1,IF(CE58=0,1,IF(BD58=0,0,IF(BD58="",0,1))))</f>
        <v>1</v>
      </c>
      <c r="CU58" s="32">
        <f>IF(B58="",1,IF(CE58=0,1,IF(BG58=0,0,IF(BG58="",0,1))))</f>
        <v>1</v>
      </c>
      <c r="CV58" s="32">
        <f>IF(B58="",1,IF(CE58=0,1,IF(BL58=0,0,IF(BL58="",0,1))))</f>
        <v>1</v>
      </c>
      <c r="CX58" s="32">
        <f>COUNTA(D58:BN58)</f>
        <v>0</v>
      </c>
      <c r="CY58" s="32">
        <f>IF(D58=0,0,IF(D58="",0,IF(CX58=0,0,1)))</f>
        <v>0</v>
      </c>
      <c r="CZ58" s="32">
        <f>CZ57+CY58</f>
        <v>0</v>
      </c>
      <c r="DB58" s="32">
        <f>IF(B58="",1,IF(CE58=0,1,IF(BS58=0,0,IF(BS58="",0,1))))</f>
        <v>1</v>
      </c>
      <c r="DC58" s="32">
        <f>IF(B58="",1,IF(CE58=0,1,IF(BX58=0,0,IF(BX58="",0,1))))</f>
        <v>1</v>
      </c>
      <c r="DD58" s="32">
        <f>IF(B58="",1,IF(CE58=0,1,IF(CA58=0,0,IF(CA58="",0,1))))</f>
        <v>1</v>
      </c>
      <c r="DF58" s="32">
        <f>IF(D58=0,"",IF(D58="","",VLOOKUP(D58,Torzsadatok!$A$64:$C$77,3,0)))</f>
      </c>
      <c r="DG58" s="32">
        <f>IF(D58=0,"",IF(D58="","",VLOOKUP(D58,Torzsadatok!$A$64:$C$77,2,0)))</f>
      </c>
      <c r="DH58" s="2">
        <f>IF(D58=0,"",IF(D58="","",VLOOKUP(BX58,Torzsadatok!$F$185:$G$202,2,0)))</f>
      </c>
      <c r="DI58" s="2">
        <f>IF(BX58=0,"",IF(BX58="","",(ISERROR(DH58)+1)-1))</f>
      </c>
      <c r="DJ58" s="32">
        <f>IF(DI58="","",IF(D58=0,"",IF(D58="","",IF(DI58=1,"",DH58))))</f>
      </c>
    </row>
    <row r="59" spans="2:114" s="32" customFormat="1" ht="15.75" customHeight="1">
      <c r="B59" s="218">
        <f>IF(BP59="???","",IF(D59="","",IF(D59=0,"",IF(CY59=0,"",CZ59))))</f>
      </c>
      <c r="C59" s="218"/>
      <c r="D59" s="209"/>
      <c r="E59" s="209"/>
      <c r="F59" s="209"/>
      <c r="G59" s="209"/>
      <c r="H59" s="203"/>
      <c r="I59" s="203"/>
      <c r="J59" s="203"/>
      <c r="K59" s="203"/>
      <c r="L59" s="203"/>
      <c r="M59" s="203"/>
      <c r="N59" s="203"/>
      <c r="O59" s="203"/>
      <c r="P59" s="203"/>
      <c r="Q59" s="203"/>
      <c r="R59" s="203"/>
      <c r="S59" s="203"/>
      <c r="T59" s="203"/>
      <c r="U59" s="203"/>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3"/>
      <c r="AW59" s="203"/>
      <c r="AX59" s="203"/>
      <c r="AY59" s="203"/>
      <c r="AZ59" s="203"/>
      <c r="BA59" s="203"/>
      <c r="BB59" s="203"/>
      <c r="BC59" s="203"/>
      <c r="BD59" s="210"/>
      <c r="BE59" s="210"/>
      <c r="BF59" s="210"/>
      <c r="BG59" s="205"/>
      <c r="BH59" s="205"/>
      <c r="BI59" s="205"/>
      <c r="BJ59" s="205"/>
      <c r="BK59" s="205"/>
      <c r="BL59" s="205"/>
      <c r="BM59" s="205"/>
      <c r="BN59" s="205"/>
      <c r="BO59" s="35"/>
      <c r="BP59" s="204" t="str">
        <f>IF(D59=0," - ",IF(D59=""," - ",IF(BO59="c",IF(Torzsadatok!$I$22=0,"???","Csak CASCO"),IF(BO59="k",IF(Torzsadatok!$I$25=0,"???","Csak KGFB"),IF(Torzsadatok!$B$23,IF(Torzsadatok!$B$24,"Casco + KGFB",IF(Torzsadatok!$I$22=0,"???","Csak CASCO")),IF(Torzsadatok!$B$24,IF(Torzsadatok!$I$25=0,"???","Csak KGFB"),"???"))))))</f>
        <v> - </v>
      </c>
      <c r="BQ59" s="204"/>
      <c r="BR59" s="204"/>
      <c r="BS59" s="205"/>
      <c r="BT59" s="205"/>
      <c r="BU59" s="205"/>
      <c r="BV59" s="205"/>
      <c r="BW59" s="205"/>
      <c r="BX59" s="206"/>
      <c r="BY59" s="206"/>
      <c r="BZ59" s="206"/>
      <c r="CA59" s="207"/>
      <c r="CB59" s="208"/>
      <c r="CE59" s="32">
        <f>IF(B59="",1,IF(D59=0,0,IF(D59="",0,1)))</f>
        <v>1</v>
      </c>
      <c r="CG59" s="32">
        <f>IF(B59="",1,IF(CE59=0,1,IF(H59=0,0,IF(H59="",0,1))))</f>
        <v>1</v>
      </c>
      <c r="CH59" s="32">
        <f>IF(B59="",1,IF(CE59=0,1,IF(K59=0,0,IF(K59="",0,1))))</f>
        <v>1</v>
      </c>
      <c r="CI59" s="32">
        <f>IF(B59="",1,IF(CE59=0,1,IF(O59=0,0,IF(O59="",0,1))))</f>
        <v>1</v>
      </c>
      <c r="CJ59" s="32">
        <f>IF(B59="",1,IF(CE59=0,1,IF(S59=0,0,IF(S59="",0,1))))</f>
        <v>1</v>
      </c>
      <c r="CK59" s="32">
        <f>IF(B59="",1,IF(CE59=0,1,IF(V59=0,0,IF(V59="",0,1))))</f>
        <v>1</v>
      </c>
      <c r="CL59" s="32">
        <f>IF(B59="",1,IF(CE59=0,1,IF(Z59=0,0,IF(Z59="",0,1))))</f>
        <v>1</v>
      </c>
      <c r="CM59" s="32">
        <f>IF(B59="",1,IF(CE59=0,1,IF(AD59=0,0,IF(AD59="",0,1))))</f>
        <v>1</v>
      </c>
      <c r="CN59" s="32">
        <f>IF(B59="",1,IF(CE59=0,1,IF(AG59=0,0,IF(AG59="",0,1))))</f>
        <v>1</v>
      </c>
      <c r="CO59" s="32">
        <f>IF(B59="",1,IF(CE59=0,1,IF(AJ59=0,0,IF(AJ59="",0,1))))</f>
        <v>1</v>
      </c>
      <c r="CP59" s="32">
        <f>IF(B59="",1,IF(CE59=0,1,IF(AN59=0,0,IF(AN59="",0,1))))</f>
        <v>1</v>
      </c>
      <c r="CQ59" s="32">
        <f>IF(B59="",1,IF(CE59=0,1,IF(AS59=0,0,IF(AS59="",0,1))))</f>
        <v>1</v>
      </c>
      <c r="CR59" s="32">
        <f>IF(B59="",1,IF(CE59=0,1,IF(AV59=0,0,IF(AV59="",0,1))))</f>
        <v>1</v>
      </c>
      <c r="CS59" s="32">
        <f>IF(B59="",1,IF(CE59=0,1,IF(AV59=0,0,IF(AV59="",0,1))))</f>
        <v>1</v>
      </c>
      <c r="CT59" s="32">
        <f>IF(B59="",1,IF(CE59=0,1,IF(BD59=0,0,IF(BD59="",0,1))))</f>
        <v>1</v>
      </c>
      <c r="CU59" s="32">
        <f>IF(B59="",1,IF(CE59=0,1,IF(BG59=0,0,IF(BG59="",0,1))))</f>
        <v>1</v>
      </c>
      <c r="CV59" s="32">
        <f>IF(B59="",1,IF(CE59=0,1,IF(BL59=0,0,IF(BL59="",0,1))))</f>
        <v>1</v>
      </c>
      <c r="CX59" s="32">
        <f>COUNTA(D59:BN59)</f>
        <v>0</v>
      </c>
      <c r="CY59" s="32">
        <f>IF(D59=0,0,IF(D59="",0,IF(CX59=0,0,1)))</f>
        <v>0</v>
      </c>
      <c r="CZ59" s="32">
        <f>CZ58+CY59</f>
        <v>0</v>
      </c>
      <c r="DB59" s="32">
        <f>IF(B59="",1,IF(CE59=0,1,IF(BS59=0,0,IF(BS59="",0,1))))</f>
        <v>1</v>
      </c>
      <c r="DC59" s="32">
        <f>IF(B59="",1,IF(CE59=0,1,IF(BX59=0,0,IF(BX59="",0,1))))</f>
        <v>1</v>
      </c>
      <c r="DD59" s="32">
        <f>IF(B59="",1,IF(CE59=0,1,IF(CA59=0,0,IF(CA59="",0,1))))</f>
        <v>1</v>
      </c>
      <c r="DF59" s="32">
        <f>IF(D59=0,"",IF(D59="","",VLOOKUP(D59,Torzsadatok!$A$64:$C$77,3,0)))</f>
      </c>
      <c r="DG59" s="32">
        <f>IF(D59=0,"",IF(D59="","",VLOOKUP(D59,Torzsadatok!$A$64:$C$77,2,0)))</f>
      </c>
      <c r="DH59" s="2">
        <f>IF(D59=0,"",IF(D59="","",VLOOKUP(BX59,Torzsadatok!$F$185:$G$202,2,0)))</f>
      </c>
      <c r="DI59" s="2">
        <f>IF(BX59=0,"",IF(BX59="","",(ISERROR(DH59)+1)-1))</f>
      </c>
      <c r="DJ59" s="32">
        <f>IF(DI59="","",IF(D59=0,"",IF(D59="","",IF(DI59=1,"",DH59))))</f>
      </c>
    </row>
    <row r="60" spans="2:114" s="32" customFormat="1" ht="15.75" customHeight="1">
      <c r="B60" s="218">
        <f>IF(BP60="???","",IF(D60="","",IF(D60=0,"",IF(CY60=0,"",CZ60))))</f>
      </c>
      <c r="C60" s="218"/>
      <c r="D60" s="209"/>
      <c r="E60" s="209"/>
      <c r="F60" s="209"/>
      <c r="G60" s="209"/>
      <c r="H60" s="203"/>
      <c r="I60" s="203"/>
      <c r="J60" s="203"/>
      <c r="K60" s="203"/>
      <c r="L60" s="203"/>
      <c r="M60" s="203"/>
      <c r="N60" s="203"/>
      <c r="O60" s="203"/>
      <c r="P60" s="203"/>
      <c r="Q60" s="203"/>
      <c r="R60" s="203"/>
      <c r="S60" s="203"/>
      <c r="T60" s="203"/>
      <c r="U60" s="203"/>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3"/>
      <c r="AW60" s="203"/>
      <c r="AX60" s="203"/>
      <c r="AY60" s="203"/>
      <c r="AZ60" s="203"/>
      <c r="BA60" s="203"/>
      <c r="BB60" s="203"/>
      <c r="BC60" s="203"/>
      <c r="BD60" s="210"/>
      <c r="BE60" s="210"/>
      <c r="BF60" s="210"/>
      <c r="BG60" s="205"/>
      <c r="BH60" s="205"/>
      <c r="BI60" s="205"/>
      <c r="BJ60" s="205"/>
      <c r="BK60" s="205"/>
      <c r="BL60" s="205"/>
      <c r="BM60" s="205"/>
      <c r="BN60" s="205"/>
      <c r="BO60" s="35"/>
      <c r="BP60" s="204" t="str">
        <f>IF(D60=0," - ",IF(D60=""," - ",IF(BO60="c",IF(Torzsadatok!$I$22=0,"???","Csak CASCO"),IF(BO60="k",IF(Torzsadatok!$I$25=0,"???","Csak KGFB"),IF(Torzsadatok!$B$23,IF(Torzsadatok!$B$24,"Casco + KGFB",IF(Torzsadatok!$I$22=0,"???","Csak CASCO")),IF(Torzsadatok!$B$24,IF(Torzsadatok!$I$25=0,"???","Csak KGFB"),"???"))))))</f>
        <v> - </v>
      </c>
      <c r="BQ60" s="204"/>
      <c r="BR60" s="204"/>
      <c r="BS60" s="205"/>
      <c r="BT60" s="205"/>
      <c r="BU60" s="205"/>
      <c r="BV60" s="205"/>
      <c r="BW60" s="205"/>
      <c r="BX60" s="206"/>
      <c r="BY60" s="206"/>
      <c r="BZ60" s="206"/>
      <c r="CA60" s="207"/>
      <c r="CB60" s="208"/>
      <c r="CE60" s="32">
        <f>IF(B60="",1,IF(D60=0,0,IF(D60="",0,1)))</f>
        <v>1</v>
      </c>
      <c r="CG60" s="32">
        <f>IF(B60="",1,IF(CE60=0,1,IF(H60=0,0,IF(H60="",0,1))))</f>
        <v>1</v>
      </c>
      <c r="CH60" s="32">
        <f>IF(B60="",1,IF(CE60=0,1,IF(K60=0,0,IF(K60="",0,1))))</f>
        <v>1</v>
      </c>
      <c r="CI60" s="32">
        <f>IF(B60="",1,IF(CE60=0,1,IF(O60=0,0,IF(O60="",0,1))))</f>
        <v>1</v>
      </c>
      <c r="CJ60" s="32">
        <f>IF(B60="",1,IF(CE60=0,1,IF(S60=0,0,IF(S60="",0,1))))</f>
        <v>1</v>
      </c>
      <c r="CK60" s="32">
        <f>IF(B60="",1,IF(CE60=0,1,IF(V60=0,0,IF(V60="",0,1))))</f>
        <v>1</v>
      </c>
      <c r="CL60" s="32">
        <f>IF(B60="",1,IF(CE60=0,1,IF(Z60=0,0,IF(Z60="",0,1))))</f>
        <v>1</v>
      </c>
      <c r="CM60" s="32">
        <f>IF(B60="",1,IF(CE60=0,1,IF(AD60=0,0,IF(AD60="",0,1))))</f>
        <v>1</v>
      </c>
      <c r="CN60" s="32">
        <f>IF(B60="",1,IF(CE60=0,1,IF(AG60=0,0,IF(AG60="",0,1))))</f>
        <v>1</v>
      </c>
      <c r="CO60" s="32">
        <f>IF(B60="",1,IF(CE60=0,1,IF(AJ60=0,0,IF(AJ60="",0,1))))</f>
        <v>1</v>
      </c>
      <c r="CP60" s="32">
        <f>IF(B60="",1,IF(CE60=0,1,IF(AN60=0,0,IF(AN60="",0,1))))</f>
        <v>1</v>
      </c>
      <c r="CQ60" s="32">
        <f>IF(B60="",1,IF(CE60=0,1,IF(AS60=0,0,IF(AS60="",0,1))))</f>
        <v>1</v>
      </c>
      <c r="CR60" s="32">
        <f>IF(B60="",1,IF(CE60=0,1,IF(AV60=0,0,IF(AV60="",0,1))))</f>
        <v>1</v>
      </c>
      <c r="CS60" s="32">
        <f>IF(B60="",1,IF(CE60=0,1,IF(AV60=0,0,IF(AV60="",0,1))))</f>
        <v>1</v>
      </c>
      <c r="CT60" s="32">
        <f>IF(B60="",1,IF(CE60=0,1,IF(BD60=0,0,IF(BD60="",0,1))))</f>
        <v>1</v>
      </c>
      <c r="CU60" s="32">
        <f>IF(B60="",1,IF(CE60=0,1,IF(BG60=0,0,IF(BG60="",0,1))))</f>
        <v>1</v>
      </c>
      <c r="CV60" s="32">
        <f>IF(B60="",1,IF(CE60=0,1,IF(BL60=0,0,IF(BL60="",0,1))))</f>
        <v>1</v>
      </c>
      <c r="CX60" s="32">
        <f>COUNTA(D60:BN60)</f>
        <v>0</v>
      </c>
      <c r="CY60" s="32">
        <f>IF(D60=0,0,IF(D60="",0,IF(CX60=0,0,1)))</f>
        <v>0</v>
      </c>
      <c r="CZ60" s="32">
        <f>CZ59+CY60</f>
        <v>0</v>
      </c>
      <c r="DB60" s="32">
        <f>IF(B60="",1,IF(CE60=0,1,IF(BS60=0,0,IF(BS60="",0,1))))</f>
        <v>1</v>
      </c>
      <c r="DC60" s="32">
        <f>IF(B60="",1,IF(CE60=0,1,IF(BX60=0,0,IF(BX60="",0,1))))</f>
        <v>1</v>
      </c>
      <c r="DD60" s="32">
        <f>IF(B60="",1,IF(CE60=0,1,IF(CA60=0,0,IF(CA60="",0,1))))</f>
        <v>1</v>
      </c>
      <c r="DF60" s="32">
        <f>IF(D60=0,"",IF(D60="","",VLOOKUP(D60,Torzsadatok!$A$64:$C$77,3,0)))</f>
      </c>
      <c r="DG60" s="32">
        <f>IF(D60=0,"",IF(D60="","",VLOOKUP(D60,Torzsadatok!$A$64:$C$77,2,0)))</f>
      </c>
      <c r="DH60" s="2">
        <f>IF(D60=0,"",IF(D60="","",VLOOKUP(BX60,Torzsadatok!$F$185:$G$202,2,0)))</f>
      </c>
      <c r="DI60" s="2">
        <f>IF(BX60=0,"",IF(BX60="","",(ISERROR(DH60)+1)-1))</f>
      </c>
      <c r="DJ60" s="32">
        <f>IF(DI60="","",IF(D60=0,"",IF(D60="","",IF(DI60=1,"",DH60))))</f>
      </c>
    </row>
  </sheetData>
  <sheetProtection sheet="1" objects="1" scenarios="1" selectLockedCells="1"/>
  <protectedRanges>
    <protectedRange sqref="H26:I26" name="Tartom?ny2_1"/>
    <protectedRange sqref="K24:M24 J30 H20:K20 K22:M22 J28 J26 H22 H24 K32:L32" name="Tartom?ny1_1"/>
    <protectedRange sqref="AD20:AE20 AD34" name="Tartom?ny2_2"/>
    <protectedRange sqref="BA13 BH13 BO13 AS13" name="Tartom?ny4_1"/>
    <protectedRange sqref="D7 D56:D60" name="Tartom?ny4_2"/>
    <protectedRange sqref="O7 V7 Z7 AD7 AG7 AJ7 AN7 AS7 AV7 K7 S7 O56:O60 V56:V60 Z56:Z60 AD56:AD60 AG56:AG60 AJ56:AJ60 AN56:AN60 AS56:AS60 AV56:AV60 K56:K60 S56:S60" name="Tartom?ny4_4"/>
  </protectedRanges>
  <mergeCells count="186">
    <mergeCell ref="Z60:AC60"/>
    <mergeCell ref="AD60:AF60"/>
    <mergeCell ref="B59:C59"/>
    <mergeCell ref="B60:C60"/>
    <mergeCell ref="D60:G60"/>
    <mergeCell ref="H60:J60"/>
    <mergeCell ref="K60:N60"/>
    <mergeCell ref="O60:R60"/>
    <mergeCell ref="S60:U60"/>
    <mergeCell ref="AD59:AF59"/>
    <mergeCell ref="AG59:AI59"/>
    <mergeCell ref="AJ59:AM59"/>
    <mergeCell ref="BS58:BW58"/>
    <mergeCell ref="BX58:BZ58"/>
    <mergeCell ref="V59:Y59"/>
    <mergeCell ref="Z59:AC59"/>
    <mergeCell ref="Z58:AC58"/>
    <mergeCell ref="AG58:AI58"/>
    <mergeCell ref="CA58:CB58"/>
    <mergeCell ref="BP58:BR58"/>
    <mergeCell ref="AN58:AR58"/>
    <mergeCell ref="CA59:CB59"/>
    <mergeCell ref="BS59:BW59"/>
    <mergeCell ref="AG60:AI60"/>
    <mergeCell ref="AJ60:AM60"/>
    <mergeCell ref="BL60:BN60"/>
    <mergeCell ref="BL59:BN59"/>
    <mergeCell ref="BP59:BR59"/>
    <mergeCell ref="B58:C58"/>
    <mergeCell ref="D58:G58"/>
    <mergeCell ref="S58:U58"/>
    <mergeCell ref="V58:Y58"/>
    <mergeCell ref="AD58:AF58"/>
    <mergeCell ref="H58:J58"/>
    <mergeCell ref="K58:N58"/>
    <mergeCell ref="BD60:BF60"/>
    <mergeCell ref="BG60:BK60"/>
    <mergeCell ref="BG58:BK58"/>
    <mergeCell ref="AS58:AU58"/>
    <mergeCell ref="BD58:BF58"/>
    <mergeCell ref="BL58:BN58"/>
    <mergeCell ref="BG59:BK59"/>
    <mergeCell ref="AS60:AU60"/>
    <mergeCell ref="AV60:AX60"/>
    <mergeCell ref="AY60:BC60"/>
    <mergeCell ref="D59:G59"/>
    <mergeCell ref="H59:J59"/>
    <mergeCell ref="K59:N59"/>
    <mergeCell ref="O59:R59"/>
    <mergeCell ref="S59:U59"/>
    <mergeCell ref="X24:Y24"/>
    <mergeCell ref="V42:Y43"/>
    <mergeCell ref="D56:G56"/>
    <mergeCell ref="H56:J56"/>
    <mergeCell ref="K56:N56"/>
    <mergeCell ref="V22:W22"/>
    <mergeCell ref="V24:W24"/>
    <mergeCell ref="I22:Q22"/>
    <mergeCell ref="R22:U22"/>
    <mergeCell ref="I24:Q24"/>
    <mergeCell ref="R24:U24"/>
    <mergeCell ref="AJ42:AM43"/>
    <mergeCell ref="AD34:AM35"/>
    <mergeCell ref="H38:Q38"/>
    <mergeCell ref="H34:Y34"/>
    <mergeCell ref="H30:T30"/>
    <mergeCell ref="S42:U43"/>
    <mergeCell ref="T32:Y32"/>
    <mergeCell ref="Z42:AC43"/>
    <mergeCell ref="BX59:BZ59"/>
    <mergeCell ref="Z56:AC56"/>
    <mergeCell ref="AN59:AR59"/>
    <mergeCell ref="AS59:AU59"/>
    <mergeCell ref="AV59:AX59"/>
    <mergeCell ref="AY59:BC59"/>
    <mergeCell ref="BD59:BF59"/>
    <mergeCell ref="BD57:BF57"/>
    <mergeCell ref="AN56:AR56"/>
    <mergeCell ref="AS56:AU56"/>
    <mergeCell ref="BS7:BW7"/>
    <mergeCell ref="BX7:BZ7"/>
    <mergeCell ref="BO24:BQ24"/>
    <mergeCell ref="BX24:BZ24"/>
    <mergeCell ref="BN30:BQ30"/>
    <mergeCell ref="BR28:BU28"/>
    <mergeCell ref="BR30:BU30"/>
    <mergeCell ref="BV28:BY28"/>
    <mergeCell ref="BV30:BY30"/>
    <mergeCell ref="BL7:BN7"/>
    <mergeCell ref="BS42:BW43"/>
    <mergeCell ref="CA7:CB7"/>
    <mergeCell ref="AN20:AR21"/>
    <mergeCell ref="BA20:BF21"/>
    <mergeCell ref="BP20:BS21"/>
    <mergeCell ref="BV26:BY27"/>
    <mergeCell ref="BN28:BQ28"/>
    <mergeCell ref="BX42:BZ43"/>
    <mergeCell ref="CA42:CB43"/>
    <mergeCell ref="AN42:AR43"/>
    <mergeCell ref="BD56:BF56"/>
    <mergeCell ref="BG56:BK56"/>
    <mergeCell ref="BS56:BW56"/>
    <mergeCell ref="V56:Y56"/>
    <mergeCell ref="BL56:BN56"/>
    <mergeCell ref="BP56:BR56"/>
    <mergeCell ref="AD56:AF56"/>
    <mergeCell ref="AJ56:AM56"/>
    <mergeCell ref="BO42:BR43"/>
    <mergeCell ref="AG42:AI43"/>
    <mergeCell ref="AD42:AF43"/>
    <mergeCell ref="AS57:AU57"/>
    <mergeCell ref="BD42:BF43"/>
    <mergeCell ref="AY42:BC43"/>
    <mergeCell ref="AV42:AX43"/>
    <mergeCell ref="AS42:AU43"/>
    <mergeCell ref="AV56:AX56"/>
    <mergeCell ref="BL42:BN43"/>
    <mergeCell ref="B42:C43"/>
    <mergeCell ref="K42:N43"/>
    <mergeCell ref="O42:R43"/>
    <mergeCell ref="D42:G43"/>
    <mergeCell ref="H42:J43"/>
    <mergeCell ref="S57:U57"/>
    <mergeCell ref="K57:N57"/>
    <mergeCell ref="H57:J57"/>
    <mergeCell ref="B56:C56"/>
    <mergeCell ref="BX56:BZ56"/>
    <mergeCell ref="CA56:CB56"/>
    <mergeCell ref="BX57:BZ57"/>
    <mergeCell ref="AY57:BC57"/>
    <mergeCell ref="S56:U56"/>
    <mergeCell ref="V57:Y57"/>
    <mergeCell ref="AJ57:AM57"/>
    <mergeCell ref="AN57:AR57"/>
    <mergeCell ref="CA57:CB57"/>
    <mergeCell ref="AD57:AF57"/>
    <mergeCell ref="K7:N7"/>
    <mergeCell ref="O7:R7"/>
    <mergeCell ref="S7:U7"/>
    <mergeCell ref="V7:Y7"/>
    <mergeCell ref="Z7:AC7"/>
    <mergeCell ref="H36:Y36"/>
    <mergeCell ref="H26:R26"/>
    <mergeCell ref="H20:Y20"/>
    <mergeCell ref="X22:Y22"/>
    <mergeCell ref="O13:AF14"/>
    <mergeCell ref="AS7:AU7"/>
    <mergeCell ref="AD7:AF7"/>
    <mergeCell ref="AG7:AI7"/>
    <mergeCell ref="AJ7:AM7"/>
    <mergeCell ref="AN7:AR7"/>
    <mergeCell ref="B57:C57"/>
    <mergeCell ref="B7:C7"/>
    <mergeCell ref="D7:G7"/>
    <mergeCell ref="H7:J7"/>
    <mergeCell ref="H28:R28"/>
    <mergeCell ref="BP7:BR7"/>
    <mergeCell ref="AV7:AX7"/>
    <mergeCell ref="AY7:BC7"/>
    <mergeCell ref="BD7:BF7"/>
    <mergeCell ref="BG7:BK7"/>
    <mergeCell ref="BP57:BR57"/>
    <mergeCell ref="BG42:BK43"/>
    <mergeCell ref="BR26:BU27"/>
    <mergeCell ref="BN26:BQ27"/>
    <mergeCell ref="BG57:BK57"/>
    <mergeCell ref="O56:R56"/>
    <mergeCell ref="Z57:AC57"/>
    <mergeCell ref="BS57:BW57"/>
    <mergeCell ref="D57:G57"/>
    <mergeCell ref="O57:R57"/>
    <mergeCell ref="AG57:AI57"/>
    <mergeCell ref="BL57:BN57"/>
    <mergeCell ref="AG56:AI56"/>
    <mergeCell ref="AV57:AX57"/>
    <mergeCell ref="AY56:BC56"/>
    <mergeCell ref="AN60:AR60"/>
    <mergeCell ref="O58:R58"/>
    <mergeCell ref="BP60:BR60"/>
    <mergeCell ref="BS60:BW60"/>
    <mergeCell ref="BX60:BZ60"/>
    <mergeCell ref="CA60:CB60"/>
    <mergeCell ref="AY58:BC58"/>
    <mergeCell ref="AV58:AX58"/>
    <mergeCell ref="AJ58:AM58"/>
    <mergeCell ref="V60:Y60"/>
  </mergeCells>
  <conditionalFormatting sqref="BS7">
    <cfRule type="expression" priority="2476" dxfId="1" stopIfTrue="1">
      <formula>DB7=0</formula>
    </cfRule>
  </conditionalFormatting>
  <conditionalFormatting sqref="BX7">
    <cfRule type="expression" priority="2474" dxfId="1" stopIfTrue="1">
      <formula>DC7=0</formula>
    </cfRule>
  </conditionalFormatting>
  <conditionalFormatting sqref="AN7">
    <cfRule type="expression" priority="3021" dxfId="1" stopIfTrue="1">
      <formula>CP7=0</formula>
    </cfRule>
  </conditionalFormatting>
  <conditionalFormatting sqref="BL7">
    <cfRule type="expression" priority="3022" dxfId="1" stopIfTrue="1">
      <formula>CV7=0</formula>
    </cfRule>
  </conditionalFormatting>
  <conditionalFormatting sqref="BD7">
    <cfRule type="expression" priority="1410" dxfId="24" stopIfTrue="1">
      <formula>BP7="Csak KGFB"</formula>
    </cfRule>
    <cfRule type="expression" priority="3023" dxfId="1" stopIfTrue="1">
      <formula>CT7=0</formula>
    </cfRule>
  </conditionalFormatting>
  <conditionalFormatting sqref="AS7">
    <cfRule type="expression" priority="3024" dxfId="1" stopIfTrue="1">
      <formula>CQ7=0</formula>
    </cfRule>
  </conditionalFormatting>
  <conditionalFormatting sqref="AJ7">
    <cfRule type="expression" priority="3025" dxfId="1" stopIfTrue="1">
      <formula>CO7=0</formula>
    </cfRule>
  </conditionalFormatting>
  <conditionalFormatting sqref="AG7">
    <cfRule type="expression" priority="1409" dxfId="24" stopIfTrue="1">
      <formula>BP7="Csak KGFB"</formula>
    </cfRule>
    <cfRule type="expression" priority="3026" dxfId="1" stopIfTrue="1">
      <formula>CN7=0</formula>
    </cfRule>
  </conditionalFormatting>
  <conditionalFormatting sqref="AD7">
    <cfRule type="expression" priority="3027" dxfId="1" stopIfTrue="1">
      <formula>CM7=0</formula>
    </cfRule>
  </conditionalFormatting>
  <conditionalFormatting sqref="S7">
    <cfRule type="expression" priority="3028" dxfId="1" stopIfTrue="1">
      <formula>CJ7=0</formula>
    </cfRule>
  </conditionalFormatting>
  <conditionalFormatting sqref="BG7">
    <cfRule type="expression" priority="3029" dxfId="1" stopIfTrue="1">
      <formula>CU7=0</formula>
    </cfRule>
  </conditionalFormatting>
  <conditionalFormatting sqref="D7">
    <cfRule type="expression" priority="3032" dxfId="1" stopIfTrue="1">
      <formula>CE7=0</formula>
    </cfRule>
  </conditionalFormatting>
  <conditionalFormatting sqref="N7">
    <cfRule type="expression" priority="3033" dxfId="2" stopIfTrue="1">
      <formula>Adatkozlo!#REF!="Csak KGFB"</formula>
    </cfRule>
    <cfRule type="expression" priority="3034" dxfId="1" stopIfTrue="1">
      <formula>CK7=0</formula>
    </cfRule>
  </conditionalFormatting>
  <conditionalFormatting sqref="K7:M7">
    <cfRule type="expression" priority="3045" dxfId="2" stopIfTrue="1">
      <formula>BP7="Csak KGFB"</formula>
    </cfRule>
    <cfRule type="expression" priority="3046" dxfId="1" stopIfTrue="1">
      <formula>CH7=0</formula>
    </cfRule>
  </conditionalFormatting>
  <conditionalFormatting sqref="CA7">
    <cfRule type="expression" priority="3060" dxfId="1" stopIfTrue="1">
      <formula>DD7=0</formula>
    </cfRule>
  </conditionalFormatting>
  <conditionalFormatting sqref="H26">
    <cfRule type="cellIs" priority="3067" dxfId="1" operator="equal" stopIfTrue="1">
      <formula>""</formula>
    </cfRule>
    <cfRule type="cellIs" priority="3068" dxfId="1" operator="equal" stopIfTrue="1">
      <formula>0</formula>
    </cfRule>
    <cfRule type="expression" priority="3069" dxfId="78" stopIfTrue="1">
      <formula>T26="Hibás az adószám"</formula>
    </cfRule>
  </conditionalFormatting>
  <conditionalFormatting sqref="H30">
    <cfRule type="expression" priority="3070" dxfId="78" stopIfTrue="1">
      <formula>$U$30=" Hibás számlaszám"</formula>
    </cfRule>
  </conditionalFormatting>
  <conditionalFormatting sqref="BO24:BQ24">
    <cfRule type="expression" priority="2169" dxfId="34" stopIfTrue="1">
      <formula>$CG$24=1</formula>
    </cfRule>
  </conditionalFormatting>
  <conditionalFormatting sqref="BX24:BZ24">
    <cfRule type="expression" priority="2168" dxfId="34" stopIfTrue="1">
      <formula>$CH$24=1</formula>
    </cfRule>
  </conditionalFormatting>
  <conditionalFormatting sqref="BN28:BQ28">
    <cfRule type="expression" priority="2167" dxfId="34" stopIfTrue="1">
      <formula>$CG$28=1</formula>
    </cfRule>
  </conditionalFormatting>
  <conditionalFormatting sqref="BN30:BQ30">
    <cfRule type="expression" priority="2166" dxfId="34" stopIfTrue="1">
      <formula>$CG$30=1</formula>
    </cfRule>
  </conditionalFormatting>
  <conditionalFormatting sqref="BR28:BU28">
    <cfRule type="expression" priority="2165" dxfId="34" stopIfTrue="1">
      <formula>$CH$28=1</formula>
    </cfRule>
  </conditionalFormatting>
  <conditionalFormatting sqref="BV28:BY28">
    <cfRule type="expression" priority="2164" dxfId="34" stopIfTrue="1">
      <formula>$CI$28=1</formula>
    </cfRule>
  </conditionalFormatting>
  <conditionalFormatting sqref="BR30:BU30">
    <cfRule type="expression" priority="2163" dxfId="34" stopIfTrue="1">
      <formula>$CH$30=1</formula>
    </cfRule>
  </conditionalFormatting>
  <conditionalFormatting sqref="BV30:BY30">
    <cfRule type="expression" priority="2162" dxfId="34" stopIfTrue="1">
      <formula>$CI$30=1</formula>
    </cfRule>
  </conditionalFormatting>
  <conditionalFormatting sqref="H7">
    <cfRule type="expression" priority="3043" dxfId="2" stopIfTrue="1">
      <formula>BP7="Csak KGFB"</formula>
    </cfRule>
    <cfRule type="expression" priority="3044" dxfId="1" stopIfTrue="1">
      <formula>CG7=0</formula>
    </cfRule>
  </conditionalFormatting>
  <conditionalFormatting sqref="O7">
    <cfRule type="expression" priority="3041" dxfId="2" stopIfTrue="1">
      <formula>BM7="Csak CASCO"</formula>
    </cfRule>
    <cfRule type="expression" priority="3042" dxfId="1" stopIfTrue="1">
      <formula>CI7=0</formula>
    </cfRule>
    <cfRule type="expression" priority="3053" dxfId="2" stopIfTrue="1">
      <formula>BP7="Csak CASCO"</formula>
    </cfRule>
    <cfRule type="expression" priority="3054" dxfId="1" stopIfTrue="1">
      <formula>CI7=0</formula>
    </cfRule>
  </conditionalFormatting>
  <conditionalFormatting sqref="V7">
    <cfRule type="expression" priority="3047" dxfId="2" stopIfTrue="1">
      <formula>BP7="Csak KGFB"</formula>
    </cfRule>
    <cfRule type="expression" priority="3048" dxfId="1" stopIfTrue="1">
      <formula>CK7=0</formula>
    </cfRule>
  </conditionalFormatting>
  <conditionalFormatting sqref="Z7">
    <cfRule type="expression" priority="3049" dxfId="2" stopIfTrue="1">
      <formula>BP7="Csak KGFB"</formula>
    </cfRule>
    <cfRule type="expression" priority="3050" dxfId="1" stopIfTrue="1">
      <formula>CL7=0</formula>
    </cfRule>
  </conditionalFormatting>
  <conditionalFormatting sqref="AV7">
    <cfRule type="expression" priority="3055" dxfId="2" stopIfTrue="1">
      <formula>BP7="Csak CASCO"</formula>
    </cfRule>
    <cfRule type="expression" priority="3056" dxfId="1" stopIfTrue="1">
      <formula>CR7=0</formula>
    </cfRule>
  </conditionalFormatting>
  <conditionalFormatting sqref="AY7">
    <cfRule type="expression" priority="3051" dxfId="2" stopIfTrue="1">
      <formula>BP7="Csak CASCO"</formula>
    </cfRule>
    <cfRule type="expression" priority="3052" dxfId="1" stopIfTrue="1">
      <formula>CS7=0</formula>
    </cfRule>
  </conditionalFormatting>
  <conditionalFormatting sqref="H20">
    <cfRule type="cellIs" priority="2539" dxfId="1" operator="equal" stopIfTrue="1">
      <formula>""</formula>
    </cfRule>
    <cfRule type="cellIs" priority="2540" dxfId="1" operator="equal" stopIfTrue="1">
      <formula>0</formula>
    </cfRule>
  </conditionalFormatting>
  <conditionalFormatting sqref="H22">
    <cfRule type="expression" priority="1373" dxfId="34" stopIfTrue="1">
      <formula>$H$22=""</formula>
    </cfRule>
    <cfRule type="expression" priority="1375" dxfId="34" stopIfTrue="1">
      <formula>$H$22=0</formula>
    </cfRule>
  </conditionalFormatting>
  <conditionalFormatting sqref="I22">
    <cfRule type="expression" priority="1372" dxfId="34" stopIfTrue="1">
      <formula>$I$22=""</formula>
    </cfRule>
    <cfRule type="expression" priority="1374" dxfId="34" stopIfTrue="1">
      <formula>$I$22=0</formula>
    </cfRule>
  </conditionalFormatting>
  <conditionalFormatting sqref="H34">
    <cfRule type="expression" priority="1370" dxfId="34" stopIfTrue="1">
      <formula>$H$34=""</formula>
    </cfRule>
    <cfRule type="expression" priority="1371" dxfId="34" stopIfTrue="1">
      <formula>$H$34=0</formula>
    </cfRule>
  </conditionalFormatting>
  <conditionalFormatting sqref="H36">
    <cfRule type="expression" priority="1368" dxfId="34" stopIfTrue="1">
      <formula>$H$36=""</formula>
    </cfRule>
    <cfRule type="expression" priority="1369" dxfId="34" stopIfTrue="1">
      <formula>$H$36=0</formula>
    </cfRule>
  </conditionalFormatting>
  <conditionalFormatting sqref="H38">
    <cfRule type="expression" priority="1366" dxfId="34" stopIfTrue="1">
      <formula>$H$38=""</formula>
    </cfRule>
    <cfRule type="expression" priority="1367" dxfId="34" stopIfTrue="1">
      <formula>$H$38=0</formula>
    </cfRule>
  </conditionalFormatting>
  <conditionalFormatting sqref="H28:R28">
    <cfRule type="expression" priority="979" dxfId="0" stopIfTrue="1">
      <formula>$Q$5=1</formula>
    </cfRule>
  </conditionalFormatting>
  <conditionalFormatting sqref="R22:U22">
    <cfRule type="expression" priority="680" dxfId="34" stopIfTrue="1">
      <formula>$R$22=""</formula>
    </cfRule>
    <cfRule type="expression" priority="681" dxfId="34" stopIfTrue="1">
      <formula>$R$22=0</formula>
    </cfRule>
  </conditionalFormatting>
  <conditionalFormatting sqref="V22:W22">
    <cfRule type="expression" priority="678" dxfId="34" stopIfTrue="1">
      <formula>$V$22=""</formula>
    </cfRule>
    <cfRule type="expression" priority="679" dxfId="34" stopIfTrue="1">
      <formula>$V$22=0</formula>
    </cfRule>
  </conditionalFormatting>
  <conditionalFormatting sqref="X22:Y22">
    <cfRule type="expression" priority="676" dxfId="34" stopIfTrue="1">
      <formula>$X$22=""</formula>
    </cfRule>
    <cfRule type="expression" priority="677" dxfId="34" stopIfTrue="1">
      <formula>$X$22=0</formula>
    </cfRule>
  </conditionalFormatting>
  <conditionalFormatting sqref="H32 K32:N32">
    <cfRule type="expression" priority="509" dxfId="34" stopIfTrue="1">
      <formula>$H$32=""</formula>
    </cfRule>
    <cfRule type="expression" priority="510" dxfId="34" stopIfTrue="1">
      <formula>$H$32=0</formula>
    </cfRule>
  </conditionalFormatting>
  <conditionalFormatting sqref="T32">
    <cfRule type="expression" priority="408" dxfId="34" stopIfTrue="1">
      <formula>$T$32=""</formula>
    </cfRule>
    <cfRule type="expression" priority="409" dxfId="34" stopIfTrue="1">
      <formula>$T$32=0</formula>
    </cfRule>
  </conditionalFormatting>
  <conditionalFormatting sqref="BX7:BZ7">
    <cfRule type="expression" priority="307" dxfId="0" stopIfTrue="1">
      <formula>DI7=1</formula>
    </cfRule>
  </conditionalFormatting>
  <conditionalFormatting sqref="BS56:BS60">
    <cfRule type="expression" priority="5" dxfId="1" stopIfTrue="1">
      <formula>DB56=0</formula>
    </cfRule>
  </conditionalFormatting>
  <conditionalFormatting sqref="BX56:BX60">
    <cfRule type="expression" priority="4" dxfId="1" stopIfTrue="1">
      <formula>DC56=0</formula>
    </cfRule>
  </conditionalFormatting>
  <conditionalFormatting sqref="AN56:AN60">
    <cfRule type="expression" priority="6" dxfId="1" stopIfTrue="1">
      <formula>CP56=0</formula>
    </cfRule>
  </conditionalFormatting>
  <conditionalFormatting sqref="BL56:BL60">
    <cfRule type="expression" priority="7" dxfId="1" stopIfTrue="1">
      <formula>CV56=0</formula>
    </cfRule>
  </conditionalFormatting>
  <conditionalFormatting sqref="BD56:BD60">
    <cfRule type="expression" priority="3" dxfId="24" stopIfTrue="1">
      <formula>BP56="Csak KGFB"</formula>
    </cfRule>
    <cfRule type="expression" priority="8" dxfId="1" stopIfTrue="1">
      <formula>CT56=0</formula>
    </cfRule>
  </conditionalFormatting>
  <conditionalFormatting sqref="AS56:AS60">
    <cfRule type="expression" priority="9" dxfId="1" stopIfTrue="1">
      <formula>CQ56=0</formula>
    </cfRule>
  </conditionalFormatting>
  <conditionalFormatting sqref="AJ56:AJ60">
    <cfRule type="expression" priority="10" dxfId="1" stopIfTrue="1">
      <formula>CO56=0</formula>
    </cfRule>
  </conditionalFormatting>
  <conditionalFormatting sqref="AG56:AG60">
    <cfRule type="expression" priority="2" dxfId="24" stopIfTrue="1">
      <formula>BP56="Csak KGFB"</formula>
    </cfRule>
    <cfRule type="expression" priority="11" dxfId="1" stopIfTrue="1">
      <formula>CN56=0</formula>
    </cfRule>
  </conditionalFormatting>
  <conditionalFormatting sqref="AD56:AD60">
    <cfRule type="expression" priority="12" dxfId="1" stopIfTrue="1">
      <formula>CM56=0</formula>
    </cfRule>
  </conditionalFormatting>
  <conditionalFormatting sqref="S56:S60">
    <cfRule type="expression" priority="13" dxfId="1" stopIfTrue="1">
      <formula>CJ56=0</formula>
    </cfRule>
  </conditionalFormatting>
  <conditionalFormatting sqref="BG56:BG60">
    <cfRule type="expression" priority="14" dxfId="1" stopIfTrue="1">
      <formula>CU56=0</formula>
    </cfRule>
  </conditionalFormatting>
  <conditionalFormatting sqref="D56:D60">
    <cfRule type="expression" priority="15" dxfId="1" stopIfTrue="1">
      <formula>CE56=0</formula>
    </cfRule>
  </conditionalFormatting>
  <conditionalFormatting sqref="N56:N60">
    <cfRule type="expression" priority="16" dxfId="2" stopIfTrue="1">
      <formula>Adatkozlo!#REF!="Csak KGFB"</formula>
    </cfRule>
    <cfRule type="expression" priority="17" dxfId="1" stopIfTrue="1">
      <formula>CK56=0</formula>
    </cfRule>
  </conditionalFormatting>
  <conditionalFormatting sqref="K56:M60">
    <cfRule type="expression" priority="22" dxfId="2" stopIfTrue="1">
      <formula>BP56="Csak KGFB"</formula>
    </cfRule>
    <cfRule type="expression" priority="23" dxfId="1" stopIfTrue="1">
      <formula>CH56=0</formula>
    </cfRule>
  </conditionalFormatting>
  <conditionalFormatting sqref="CA56:CA60">
    <cfRule type="expression" priority="34" dxfId="1" stopIfTrue="1">
      <formula>DD56=0</formula>
    </cfRule>
  </conditionalFormatting>
  <conditionalFormatting sqref="H56:H60">
    <cfRule type="expression" priority="20" dxfId="2" stopIfTrue="1">
      <formula>BP56="Csak KGFB"</formula>
    </cfRule>
    <cfRule type="expression" priority="21" dxfId="1" stopIfTrue="1">
      <formula>CG56=0</formula>
    </cfRule>
  </conditionalFormatting>
  <conditionalFormatting sqref="O56:O60">
    <cfRule type="expression" priority="18" dxfId="2" stopIfTrue="1">
      <formula>BM56="Csak CASCO"</formula>
    </cfRule>
    <cfRule type="expression" priority="19" dxfId="1" stopIfTrue="1">
      <formula>CI56=0</formula>
    </cfRule>
    <cfRule type="expression" priority="30" dxfId="2" stopIfTrue="1">
      <formula>BP56="Csak CASCO"</formula>
    </cfRule>
    <cfRule type="expression" priority="31" dxfId="1" stopIfTrue="1">
      <formula>CI56=0</formula>
    </cfRule>
  </conditionalFormatting>
  <conditionalFormatting sqref="V56:V60">
    <cfRule type="expression" priority="24" dxfId="2" stopIfTrue="1">
      <formula>BP56="Csak KGFB"</formula>
    </cfRule>
    <cfRule type="expression" priority="25" dxfId="1" stopIfTrue="1">
      <formula>CK56=0</formula>
    </cfRule>
  </conditionalFormatting>
  <conditionalFormatting sqref="Z56:Z60">
    <cfRule type="expression" priority="26" dxfId="2" stopIfTrue="1">
      <formula>BP56="Csak KGFB"</formula>
    </cfRule>
    <cfRule type="expression" priority="27" dxfId="1" stopIfTrue="1">
      <formula>CL56=0</formula>
    </cfRule>
  </conditionalFormatting>
  <conditionalFormatting sqref="AV56:AV60">
    <cfRule type="expression" priority="32" dxfId="2" stopIfTrue="1">
      <formula>BP56="Csak CASCO"</formula>
    </cfRule>
    <cfRule type="expression" priority="33" dxfId="1" stopIfTrue="1">
      <formula>CR56=0</formula>
    </cfRule>
  </conditionalFormatting>
  <conditionalFormatting sqref="AY56:AY60">
    <cfRule type="expression" priority="28" dxfId="2" stopIfTrue="1">
      <formula>BP56="Csak CASCO"</formula>
    </cfRule>
    <cfRule type="expression" priority="29" dxfId="1" stopIfTrue="1">
      <formula>CS56=0</formula>
    </cfRule>
  </conditionalFormatting>
  <conditionalFormatting sqref="BX56:BZ60">
    <cfRule type="expression" priority="1" dxfId="0" stopIfTrue="1">
      <formula>DI56=1</formula>
    </cfRule>
  </conditionalFormatting>
  <dataValidations count="8">
    <dataValidation type="list" allowBlank="1" showInputMessage="1" showErrorMessage="1" errorTitle="Hiba!" error="Kérem, a listából válasszon." sqref="AS7:AU7 AS56:AU60">
      <formula1>Hajtoanyag</formula1>
    </dataValidation>
    <dataValidation type="whole" allowBlank="1" showInputMessage="1" showErrorMessage="1" errorTitle="Hiba!" error="Kérem, az irányítószámot adja meg!" sqref="H22 H24">
      <formula1>1000</formula1>
      <formula2>9999</formula2>
    </dataValidation>
    <dataValidation type="textLength" allowBlank="1" showInputMessage="1" showErrorMessage="1" errorTitle="Hiba!" error="Kérem, a bankszámlaszámot nyolc számjegyenként, kötőjellel elválasztva adja meg:&#10;Pl.:  12345678-12345678-12345678" sqref="H30">
      <formula1>16</formula1>
      <formula2>26</formula2>
    </dataValidation>
    <dataValidation type="list" allowBlank="1" showInputMessage="1" showErrorMessage="1" errorTitle="Hiba!" error="Kérem, a listából válasszon!" sqref="D7:G7 D56:G60">
      <formula1>Jarmu_Fajta2</formula1>
    </dataValidation>
    <dataValidation type="textLength" allowBlank="1" showInputMessage="1" showErrorMessage="1" errorTitle="Hiba!" error="Kérem, az adószámot kötőjelek nélkül, a következő formában adja meg:&#10;Pl.:  12345678108" sqref="H26:R26">
      <formula1>10</formula1>
      <formula2>11</formula2>
    </dataValidation>
    <dataValidation type="textLength" operator="equal" allowBlank="1" showInputMessage="1" showErrorMessage="1" errorTitle="HIBA!" error="A BM fokozatot három karakterrel adja meg.&#10;Pl.: A00, B05, M02" sqref="CA7:CB7 CA56:CB60">
      <formula1>3</formula1>
    </dataValidation>
    <dataValidation type="textLength" allowBlank="1" showInputMessage="1" showErrorMessage="1" errorTitle="HIBA!" error="Kérem a cégjegyzékszámot kötőjelek nélkül a következő formában adja meg:&#10;Pl.:  0123456789" sqref="H28:R28">
      <formula1>10</formula1>
      <formula2>12</formula2>
    </dataValidation>
    <dataValidation type="list" allowBlank="1" showInputMessage="1" showErrorMessage="1" errorTitle="Hiba!" error="Kérem, a listából válasszon!&#10;A fejlécen található információban megtalálható, hogy melyik rövidítéshez melyik biztosító tartozik." sqref="BX7:BZ7 BX56:BZ60">
      <formula1>biztosito_list</formula1>
    </dataValidation>
  </dataValidations>
  <printOptions horizontalCentered="1"/>
  <pageMargins left="0" right="0" top="0.3937007874015748" bottom="0" header="0.5118110236220472" footer="0.5118110236220472"/>
  <pageSetup blackAndWhite="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codeName="Munka4">
    <pageSetUpPr fitToPage="1"/>
  </sheetPr>
  <dimension ref="A1:N202"/>
  <sheetViews>
    <sheetView showGridLines="0" showOutlineSymbols="0" zoomScale="80" zoomScaleNormal="80" zoomScalePageLayoutView="0" workbookViewId="0" topLeftCell="A167">
      <selection activeCell="A204" sqref="A204"/>
    </sheetView>
  </sheetViews>
  <sheetFormatPr defaultColWidth="9.140625" defaultRowHeight="12.75"/>
  <cols>
    <col min="1" max="1" width="29.28125" style="2" customWidth="1"/>
    <col min="2" max="2" width="11.00390625" style="2" customWidth="1"/>
    <col min="3" max="3" width="15.421875" style="2" bestFit="1" customWidth="1"/>
    <col min="4" max="4" width="11.00390625" style="2" customWidth="1"/>
    <col min="5" max="5" width="25.7109375" style="2" customWidth="1"/>
    <col min="6" max="9" width="11.00390625" style="2" customWidth="1"/>
    <col min="10" max="16384" width="9.140625" style="2" customWidth="1"/>
  </cols>
  <sheetData>
    <row r="1" spans="4:6" ht="12.75">
      <c r="D1" s="96" t="s">
        <v>309</v>
      </c>
      <c r="E1" s="56"/>
      <c r="F1" s="100"/>
    </row>
    <row r="2" spans="1:9" s="3" customFormat="1" ht="12.75">
      <c r="A2" s="2"/>
      <c r="B2" s="2"/>
      <c r="C2" s="2"/>
      <c r="D2" s="101"/>
      <c r="E2" s="102" t="s">
        <v>183</v>
      </c>
      <c r="F2" s="103" t="s">
        <v>186</v>
      </c>
      <c r="G2" s="2"/>
      <c r="H2" s="2"/>
      <c r="I2" s="2"/>
    </row>
    <row r="3" spans="4:6" ht="12.75">
      <c r="D3" s="101">
        <v>1</v>
      </c>
      <c r="E3" s="95" t="str">
        <f>IF(D80=1,"10% de min. 50 000 Ft",E4)</f>
        <v>10% de min. 50 000 Ft</v>
      </c>
      <c r="F3" s="88">
        <f>IF(D80=1,1,F4)</f>
        <v>1</v>
      </c>
    </row>
    <row r="4" spans="4:6" ht="12.75">
      <c r="D4" s="101">
        <v>2</v>
      </c>
      <c r="E4" s="95" t="s">
        <v>184</v>
      </c>
      <c r="F4" s="88">
        <v>3</v>
      </c>
    </row>
    <row r="5" spans="4:6" ht="12.75">
      <c r="D5" s="101">
        <v>3</v>
      </c>
      <c r="E5" s="95" t="str">
        <f>IF(D80=1,"10% de min. 200 000 Ft",E4)</f>
        <v>10% de min. 200 000 Ft</v>
      </c>
      <c r="F5" s="88">
        <f>IF(D80=1,5,F4)</f>
        <v>5</v>
      </c>
    </row>
    <row r="6" spans="4:6" ht="12.75">
      <c r="D6" s="101">
        <v>4</v>
      </c>
      <c r="E6" s="95" t="str">
        <f>IF(D80=1,"10% de min. 500 000 Ft",E4)</f>
        <v>10% de min. 500 000 Ft</v>
      </c>
      <c r="F6" s="88">
        <f>IF(D80=1,10,F4)</f>
        <v>10</v>
      </c>
    </row>
    <row r="7" spans="4:6" ht="12.75">
      <c r="D7" s="101">
        <v>5</v>
      </c>
      <c r="E7" s="95" t="str">
        <f>IF(D80=1,"20% de min. 50 000 Ft",E8)</f>
        <v>20% de min. 50 000 Ft</v>
      </c>
      <c r="F7" s="88">
        <f>IF(D80=1,2,F8)</f>
        <v>2</v>
      </c>
    </row>
    <row r="8" spans="4:6" ht="12.75">
      <c r="D8" s="101">
        <v>6</v>
      </c>
      <c r="E8" s="95" t="s">
        <v>185</v>
      </c>
      <c r="F8" s="88">
        <v>4</v>
      </c>
    </row>
    <row r="9" spans="4:6" ht="12.75">
      <c r="D9" s="101">
        <v>7</v>
      </c>
      <c r="E9" s="95" t="str">
        <f>IF(D80=1,"20% de min. 200 000 Ft",E8)</f>
        <v>20% de min. 200 000 Ft</v>
      </c>
      <c r="F9" s="88">
        <f>IF(D80=1,6,F8)</f>
        <v>6</v>
      </c>
    </row>
    <row r="10" spans="4:6" ht="12.75">
      <c r="D10" s="101">
        <v>8</v>
      </c>
      <c r="E10" s="95" t="str">
        <f>IF(D80=1,"20% de min. 500 000 Ft",E8)</f>
        <v>20% de min. 500 000 Ft</v>
      </c>
      <c r="F10" s="88">
        <f>IF(D80=1,13,F8)</f>
        <v>13</v>
      </c>
    </row>
    <row r="11" spans="4:6" ht="12.75">
      <c r="D11" s="64"/>
      <c r="E11" s="88" t="str">
        <f>VLOOKUP(B21,D3:F10,2,0)</f>
        <v>10% de min. 100 000 Ft</v>
      </c>
      <c r="F11" s="66"/>
    </row>
    <row r="12" ht="12.75"/>
    <row r="13" ht="12.75"/>
    <row r="14" spans="4:6" ht="12.75">
      <c r="D14" s="96" t="s">
        <v>174</v>
      </c>
      <c r="E14" s="56">
        <v>10</v>
      </c>
      <c r="F14" s="97">
        <v>100000</v>
      </c>
    </row>
    <row r="15" spans="4:6" ht="12.75">
      <c r="D15" s="58" t="s">
        <v>174</v>
      </c>
      <c r="E15" s="59">
        <v>20</v>
      </c>
      <c r="F15" s="98">
        <v>100000</v>
      </c>
    </row>
    <row r="16" spans="4:6" ht="12.75">
      <c r="D16" s="58" t="s">
        <v>175</v>
      </c>
      <c r="E16" s="59">
        <v>10</v>
      </c>
      <c r="F16" s="98">
        <v>100000</v>
      </c>
    </row>
    <row r="17" spans="4:6" ht="12.75">
      <c r="D17" s="64" t="s">
        <v>175</v>
      </c>
      <c r="E17" s="65">
        <v>20</v>
      </c>
      <c r="F17" s="99">
        <v>100000</v>
      </c>
    </row>
    <row r="18" ht="12.75"/>
    <row r="19" ht="12.75"/>
    <row r="20" ht="12.75"/>
    <row r="21" spans="1:2" ht="12.75">
      <c r="A21" s="1" t="s">
        <v>187</v>
      </c>
      <c r="B21" s="2">
        <v>2</v>
      </c>
    </row>
    <row r="22" spans="1:9" ht="12.75">
      <c r="A22" s="86" t="s">
        <v>18</v>
      </c>
      <c r="B22" s="86">
        <f>VLOOKUP(B21,D3:F10,3,0)</f>
        <v>3</v>
      </c>
      <c r="C22" s="53" t="s">
        <v>121</v>
      </c>
      <c r="D22" s="2">
        <v>1</v>
      </c>
      <c r="E22" s="4" t="s">
        <v>19</v>
      </c>
      <c r="F22" s="2">
        <v>1</v>
      </c>
      <c r="H22" s="5" t="s">
        <v>100</v>
      </c>
      <c r="I22" s="2">
        <f>(B23+1)-1</f>
        <v>0</v>
      </c>
    </row>
    <row r="23" spans="1:9" ht="12.75">
      <c r="A23" s="1" t="s">
        <v>20</v>
      </c>
      <c r="B23" s="2">
        <v>0</v>
      </c>
      <c r="C23" s="4" t="s">
        <v>21</v>
      </c>
      <c r="D23" s="2">
        <v>2</v>
      </c>
      <c r="E23" s="4" t="s">
        <v>22</v>
      </c>
      <c r="F23" s="2">
        <v>0</v>
      </c>
      <c r="H23" s="5" t="s">
        <v>89</v>
      </c>
      <c r="I23" s="2">
        <f>(F23+1)-1</f>
        <v>0</v>
      </c>
    </row>
    <row r="24" spans="1:9" ht="12.75">
      <c r="A24" s="4" t="s">
        <v>23</v>
      </c>
      <c r="B24" s="2">
        <v>0</v>
      </c>
      <c r="C24" s="4" t="s">
        <v>24</v>
      </c>
      <c r="D24" s="2">
        <v>2</v>
      </c>
      <c r="E24" s="4" t="s">
        <v>25</v>
      </c>
      <c r="F24" s="2">
        <v>0</v>
      </c>
      <c r="H24" s="5" t="s">
        <v>101</v>
      </c>
      <c r="I24" s="2">
        <f>(F24+1)-1</f>
        <v>0</v>
      </c>
    </row>
    <row r="25" spans="3:9" ht="12.75">
      <c r="C25" s="52" t="s">
        <v>122</v>
      </c>
      <c r="D25" s="2">
        <v>5</v>
      </c>
      <c r="H25" s="5" t="s">
        <v>102</v>
      </c>
      <c r="I25" s="2">
        <f>(B24+1)-1</f>
        <v>0</v>
      </c>
    </row>
    <row r="26" ht="12.75">
      <c r="A26" s="1" t="s">
        <v>26</v>
      </c>
    </row>
    <row r="27" spans="1:5" ht="12.75">
      <c r="A27" s="2" t="s">
        <v>27</v>
      </c>
      <c r="C27" s="53" t="s">
        <v>123</v>
      </c>
      <c r="D27" s="2">
        <f>IF((B23+1)-1=0,0,VLOOKUP(D22,D51:E57,1,0))</f>
        <v>0</v>
      </c>
      <c r="E27" s="2">
        <f>IF((B23+1)-1=0,0,VLOOKUP(D22,D51:E57,2,0))</f>
        <v>0</v>
      </c>
    </row>
    <row r="28" spans="1:9" ht="12.75">
      <c r="A28" s="2" t="s">
        <v>28</v>
      </c>
      <c r="C28" s="52" t="s">
        <v>124</v>
      </c>
      <c r="D28" s="2">
        <f>IF((B24+1)-1=0,0,VLOOKUP(D25,F51:I65,4,0))</f>
        <v>0</v>
      </c>
      <c r="E28" s="2">
        <f>IF((B24+1)-1=0,0,VLOOKUP(D25,F51:I65,2,0))</f>
        <v>0</v>
      </c>
      <c r="G28" s="87" t="s">
        <v>170</v>
      </c>
      <c r="H28" s="86"/>
      <c r="I28" s="86"/>
    </row>
    <row r="29" spans="7:9" ht="12.75">
      <c r="G29" s="86" t="s">
        <v>110</v>
      </c>
      <c r="H29" s="86"/>
      <c r="I29" s="86"/>
    </row>
    <row r="30" spans="1:9" ht="12.75">
      <c r="A30" s="4" t="s">
        <v>29</v>
      </c>
      <c r="E30" s="1" t="s">
        <v>17</v>
      </c>
      <c r="G30" s="86"/>
      <c r="H30" s="86"/>
      <c r="I30" s="86"/>
    </row>
    <row r="31" spans="1:9" ht="12.75">
      <c r="A31" s="2" t="s">
        <v>30</v>
      </c>
      <c r="B31" s="2">
        <v>332</v>
      </c>
      <c r="E31" s="20" t="str">
        <f aca="true" t="shared" si="0" ref="E31:E38">IF($B$23,E3," - ")</f>
        <v> - </v>
      </c>
      <c r="G31" s="86"/>
      <c r="H31" s="86"/>
      <c r="I31" s="86"/>
    </row>
    <row r="32" spans="1:5" ht="12.75">
      <c r="A32" s="2" t="s">
        <v>31</v>
      </c>
      <c r="B32" s="2">
        <v>664</v>
      </c>
      <c r="E32" s="20" t="str">
        <f t="shared" si="0"/>
        <v> - </v>
      </c>
    </row>
    <row r="33" spans="5:9" ht="12.75">
      <c r="E33" s="20" t="str">
        <f t="shared" si="0"/>
        <v> - </v>
      </c>
      <c r="G33" s="191" t="s">
        <v>343</v>
      </c>
      <c r="H33" s="192"/>
      <c r="I33" s="193" t="s">
        <v>344</v>
      </c>
    </row>
    <row r="34" spans="1:9" ht="12.75">
      <c r="A34" s="1" t="s">
        <v>32</v>
      </c>
      <c r="E34" s="20" t="str">
        <f t="shared" si="0"/>
        <v> - </v>
      </c>
      <c r="F34" s="3">
        <v>1</v>
      </c>
      <c r="G34" s="194" t="s">
        <v>345</v>
      </c>
      <c r="H34" s="190"/>
      <c r="I34" s="195">
        <v>1</v>
      </c>
    </row>
    <row r="35" spans="1:9" ht="12.75">
      <c r="A35" s="2" t="s">
        <v>28</v>
      </c>
      <c r="B35" s="2">
        <v>0</v>
      </c>
      <c r="E35" s="20" t="str">
        <f t="shared" si="0"/>
        <v> - </v>
      </c>
      <c r="F35" s="3">
        <v>2</v>
      </c>
      <c r="G35" s="184" t="s">
        <v>337</v>
      </c>
      <c r="H35" s="185"/>
      <c r="I35" s="186">
        <v>21</v>
      </c>
    </row>
    <row r="36" spans="1:10" ht="12.75">
      <c r="A36" s="2" t="s">
        <v>30</v>
      </c>
      <c r="B36" s="2">
        <v>221</v>
      </c>
      <c r="E36" s="20" t="str">
        <f t="shared" si="0"/>
        <v> - </v>
      </c>
      <c r="F36" s="3">
        <v>3</v>
      </c>
      <c r="G36" s="184" t="s">
        <v>338</v>
      </c>
      <c r="H36" s="185"/>
      <c r="I36" s="186">
        <v>22</v>
      </c>
      <c r="J36" s="2" t="s">
        <v>270</v>
      </c>
    </row>
    <row r="37" spans="1:9" ht="12.75">
      <c r="A37" s="2" t="s">
        <v>31</v>
      </c>
      <c r="B37" s="2">
        <v>442</v>
      </c>
      <c r="E37" s="20" t="str">
        <f t="shared" si="0"/>
        <v> - </v>
      </c>
      <c r="F37" s="3">
        <v>4</v>
      </c>
      <c r="G37" s="184" t="s">
        <v>339</v>
      </c>
      <c r="H37" s="185"/>
      <c r="I37" s="186">
        <v>23</v>
      </c>
    </row>
    <row r="38" spans="5:9" ht="12.75">
      <c r="E38" s="20" t="str">
        <f t="shared" si="0"/>
        <v> - </v>
      </c>
      <c r="G38" s="184" t="s">
        <v>340</v>
      </c>
      <c r="H38" s="185"/>
      <c r="I38" s="186">
        <v>24</v>
      </c>
    </row>
    <row r="39" spans="1:9" ht="12.75">
      <c r="A39" s="4" t="s">
        <v>111</v>
      </c>
      <c r="E39" s="20" t="str">
        <f aca="true" t="shared" si="1" ref="E39:E47">IF($B$23,A11," - ")</f>
        <v> - </v>
      </c>
      <c r="G39" s="184" t="s">
        <v>195</v>
      </c>
      <c r="H39" s="185"/>
      <c r="I39" s="186">
        <v>14</v>
      </c>
    </row>
    <row r="40" spans="1:9" ht="12.75">
      <c r="A40" s="2" t="s">
        <v>28</v>
      </c>
      <c r="B40" s="2">
        <v>0</v>
      </c>
      <c r="E40" s="20" t="str">
        <f t="shared" si="1"/>
        <v> - </v>
      </c>
      <c r="G40" s="184" t="s">
        <v>198</v>
      </c>
      <c r="H40" s="185"/>
      <c r="I40" s="186">
        <v>15</v>
      </c>
    </row>
    <row r="41" spans="1:10" ht="12.75">
      <c r="A41" s="2" t="s">
        <v>27</v>
      </c>
      <c r="B41" s="2">
        <v>42.1</v>
      </c>
      <c r="E41" s="20" t="str">
        <f t="shared" si="1"/>
        <v> - </v>
      </c>
      <c r="G41" s="184" t="s">
        <v>193</v>
      </c>
      <c r="H41" s="185"/>
      <c r="I41" s="186">
        <v>16</v>
      </c>
      <c r="J41" s="2" t="s">
        <v>271</v>
      </c>
    </row>
    <row r="42" spans="5:9" ht="12.75">
      <c r="E42" s="20" t="str">
        <f t="shared" si="1"/>
        <v> - </v>
      </c>
      <c r="G42" s="184" t="s">
        <v>196</v>
      </c>
      <c r="H42" s="185"/>
      <c r="I42" s="186">
        <v>17</v>
      </c>
    </row>
    <row r="43" spans="1:10" ht="12.75">
      <c r="A43" s="55" t="s">
        <v>118</v>
      </c>
      <c r="B43" s="56"/>
      <c r="C43" s="57" t="s">
        <v>125</v>
      </c>
      <c r="E43" s="20" t="str">
        <f t="shared" si="1"/>
        <v> - </v>
      </c>
      <c r="G43" s="184" t="s">
        <v>191</v>
      </c>
      <c r="H43" s="185"/>
      <c r="I43" s="186">
        <v>18</v>
      </c>
      <c r="J43" s="2" t="s">
        <v>190</v>
      </c>
    </row>
    <row r="44" spans="1:10" ht="12.75">
      <c r="A44" s="58" t="s">
        <v>194</v>
      </c>
      <c r="B44" s="59">
        <v>1</v>
      </c>
      <c r="C44" s="60">
        <v>1</v>
      </c>
      <c r="E44" s="20" t="str">
        <f t="shared" si="1"/>
        <v> - </v>
      </c>
      <c r="G44" s="184" t="s">
        <v>192</v>
      </c>
      <c r="H44" s="185"/>
      <c r="I44" s="186">
        <v>19</v>
      </c>
      <c r="J44" s="2" t="s">
        <v>188</v>
      </c>
    </row>
    <row r="45" spans="1:9" ht="12.75">
      <c r="A45" s="58" t="s">
        <v>197</v>
      </c>
      <c r="B45" s="59">
        <v>1.2</v>
      </c>
      <c r="C45" s="60">
        <v>2</v>
      </c>
      <c r="E45" s="20" t="str">
        <f t="shared" si="1"/>
        <v> - </v>
      </c>
      <c r="G45" s="187" t="s">
        <v>189</v>
      </c>
      <c r="H45" s="188"/>
      <c r="I45" s="189">
        <v>20</v>
      </c>
    </row>
    <row r="46" spans="1:9" ht="12.75">
      <c r="A46" s="58" t="s">
        <v>198</v>
      </c>
      <c r="B46" s="59">
        <v>1.5</v>
      </c>
      <c r="C46" s="60">
        <v>3</v>
      </c>
      <c r="E46" s="20" t="str">
        <f t="shared" si="1"/>
        <v> - </v>
      </c>
      <c r="G46" s="184"/>
      <c r="H46" s="185"/>
      <c r="I46" s="186"/>
    </row>
    <row r="47" spans="1:9" ht="12.75">
      <c r="A47" s="58" t="s">
        <v>191</v>
      </c>
      <c r="B47" s="59">
        <v>1.25</v>
      </c>
      <c r="C47" s="60">
        <v>4</v>
      </c>
      <c r="E47" s="20" t="str">
        <f t="shared" si="1"/>
        <v> - </v>
      </c>
      <c r="G47" s="184"/>
      <c r="H47" s="185"/>
      <c r="I47" s="186"/>
    </row>
    <row r="48" spans="1:9" ht="12.75">
      <c r="A48" s="58" t="s">
        <v>189</v>
      </c>
      <c r="B48" s="59">
        <v>2</v>
      </c>
      <c r="C48" s="60">
        <v>5</v>
      </c>
      <c r="E48" s="20" t="str">
        <f>IF($B$23,A20," - ")</f>
        <v> - </v>
      </c>
      <c r="G48" s="187"/>
      <c r="H48" s="188"/>
      <c r="I48" s="189"/>
    </row>
    <row r="49" spans="1:3" ht="12.75">
      <c r="A49" s="61" t="s">
        <v>193</v>
      </c>
      <c r="B49" s="62" t="s">
        <v>33</v>
      </c>
      <c r="C49" s="63">
        <v>6</v>
      </c>
    </row>
    <row r="50" spans="1:7" ht="12.75">
      <c r="A50" s="1" t="s">
        <v>34</v>
      </c>
      <c r="E50" s="4" t="s">
        <v>119</v>
      </c>
      <c r="G50" s="4" t="s">
        <v>120</v>
      </c>
    </row>
    <row r="51" spans="1:9" ht="12.75">
      <c r="A51" s="2" t="s">
        <v>35</v>
      </c>
      <c r="B51" s="2">
        <v>1.2</v>
      </c>
      <c r="D51" s="20">
        <f aca="true" t="shared" si="2" ref="D51:D56">IF($B$23,C44,0)</f>
        <v>0</v>
      </c>
      <c r="E51" s="20" t="str">
        <f aca="true" t="shared" si="3" ref="E51:E56">IF($B$23,A44," - ")</f>
        <v> - </v>
      </c>
      <c r="F51" s="2">
        <v>1</v>
      </c>
      <c r="G51" s="54" t="str">
        <f>IF($B$24,G34," - ")</f>
        <v> - </v>
      </c>
      <c r="I51" s="54">
        <f aca="true" t="shared" si="4" ref="I51:I65">IF($B$24,I34,0)</f>
        <v>0</v>
      </c>
    </row>
    <row r="52" spans="1:9" ht="12.75">
      <c r="A52" s="2" t="s">
        <v>36</v>
      </c>
      <c r="B52" s="2">
        <v>1.1</v>
      </c>
      <c r="D52" s="20">
        <f t="shared" si="2"/>
        <v>0</v>
      </c>
      <c r="E52" s="20" t="str">
        <f t="shared" si="3"/>
        <v> - </v>
      </c>
      <c r="F52" s="2">
        <v>2</v>
      </c>
      <c r="G52" s="54" t="str">
        <f aca="true" t="shared" si="5" ref="G52:G65">IF($B$24,G35," - ")</f>
        <v> - </v>
      </c>
      <c r="I52" s="54">
        <f t="shared" si="4"/>
        <v>0</v>
      </c>
    </row>
    <row r="53" spans="1:9" ht="12.75">
      <c r="A53" s="2" t="s">
        <v>37</v>
      </c>
      <c r="B53" s="2">
        <v>1</v>
      </c>
      <c r="D53" s="20">
        <f t="shared" si="2"/>
        <v>0</v>
      </c>
      <c r="E53" s="20" t="str">
        <f t="shared" si="3"/>
        <v> - </v>
      </c>
      <c r="F53" s="2">
        <v>3</v>
      </c>
      <c r="G53" s="54" t="str">
        <f t="shared" si="5"/>
        <v> - </v>
      </c>
      <c r="I53" s="54">
        <f t="shared" si="4"/>
        <v>0</v>
      </c>
    </row>
    <row r="54" spans="4:9" ht="12.75">
      <c r="D54" s="20">
        <f t="shared" si="2"/>
        <v>0</v>
      </c>
      <c r="E54" s="20" t="str">
        <f t="shared" si="3"/>
        <v> - </v>
      </c>
      <c r="F54" s="2">
        <v>4</v>
      </c>
      <c r="G54" s="54" t="str">
        <f t="shared" si="5"/>
        <v> - </v>
      </c>
      <c r="I54" s="54">
        <f t="shared" si="4"/>
        <v>0</v>
      </c>
    </row>
    <row r="55" spans="1:9" ht="12.75">
      <c r="A55" s="1" t="s">
        <v>38</v>
      </c>
      <c r="D55" s="20">
        <f t="shared" si="2"/>
        <v>0</v>
      </c>
      <c r="E55" s="20" t="str">
        <f t="shared" si="3"/>
        <v> - </v>
      </c>
      <c r="F55" s="2">
        <v>5</v>
      </c>
      <c r="G55" s="54" t="str">
        <f t="shared" si="5"/>
        <v> - </v>
      </c>
      <c r="I55" s="54">
        <f t="shared" si="4"/>
        <v>0</v>
      </c>
    </row>
    <row r="56" spans="1:9" ht="12.75">
      <c r="A56" s="2" t="s">
        <v>28</v>
      </c>
      <c r="B56" s="2">
        <v>0</v>
      </c>
      <c r="D56" s="20">
        <f t="shared" si="2"/>
        <v>0</v>
      </c>
      <c r="E56" s="20" t="str">
        <f t="shared" si="3"/>
        <v> - </v>
      </c>
      <c r="F56" s="2">
        <v>6</v>
      </c>
      <c r="G56" s="54" t="str">
        <f t="shared" si="5"/>
        <v> - </v>
      </c>
      <c r="I56" s="54">
        <f t="shared" si="4"/>
        <v>0</v>
      </c>
    </row>
    <row r="57" spans="1:9" ht="12.75">
      <c r="A57" s="2" t="s">
        <v>27</v>
      </c>
      <c r="B57" s="2">
        <v>53.1</v>
      </c>
      <c r="D57" s="181">
        <f>IF($B$23,7,0)</f>
        <v>0</v>
      </c>
      <c r="E57" s="181" t="str">
        <f>IF($B$23,"Megkülönböztető jelzés"," - ")</f>
        <v> - </v>
      </c>
      <c r="F57" s="2">
        <v>7</v>
      </c>
      <c r="G57" s="54" t="str">
        <f t="shared" si="5"/>
        <v> - </v>
      </c>
      <c r="I57" s="54">
        <f t="shared" si="4"/>
        <v>0</v>
      </c>
    </row>
    <row r="58" spans="5:9" ht="12.75">
      <c r="E58" s="4" t="s">
        <v>32</v>
      </c>
      <c r="F58" s="2">
        <v>8</v>
      </c>
      <c r="G58" s="54" t="str">
        <f t="shared" si="5"/>
        <v> - </v>
      </c>
      <c r="I58" s="54">
        <f t="shared" si="4"/>
        <v>0</v>
      </c>
    </row>
    <row r="59" spans="1:9" ht="12.75">
      <c r="A59" s="4" t="s">
        <v>39</v>
      </c>
      <c r="E59" s="20" t="str">
        <f>IF($B$23,A35," - ")</f>
        <v> - </v>
      </c>
      <c r="F59" s="2">
        <v>9</v>
      </c>
      <c r="G59" s="54" t="str">
        <f t="shared" si="5"/>
        <v> - </v>
      </c>
      <c r="I59" s="54">
        <f t="shared" si="4"/>
        <v>0</v>
      </c>
    </row>
    <row r="60" spans="1:9" ht="12.75">
      <c r="A60" s="2" t="s">
        <v>28</v>
      </c>
      <c r="B60" s="2">
        <v>1</v>
      </c>
      <c r="E60" s="20" t="str">
        <f>IF($B$23,A36," - ")</f>
        <v> - </v>
      </c>
      <c r="F60" s="2">
        <v>10</v>
      </c>
      <c r="G60" s="54" t="str">
        <f t="shared" si="5"/>
        <v> - </v>
      </c>
      <c r="I60" s="54">
        <f t="shared" si="4"/>
        <v>0</v>
      </c>
    </row>
    <row r="61" spans="1:9" ht="12.75">
      <c r="A61" s="2" t="s">
        <v>27</v>
      </c>
      <c r="E61" s="20" t="str">
        <f>IF($B$23,A37," - ")</f>
        <v> - </v>
      </c>
      <c r="F61" s="2">
        <v>11</v>
      </c>
      <c r="G61" s="54" t="str">
        <f t="shared" si="5"/>
        <v> - </v>
      </c>
      <c r="I61" s="54">
        <f t="shared" si="4"/>
        <v>0</v>
      </c>
    </row>
    <row r="62" spans="6:9" ht="12.75">
      <c r="F62" s="2">
        <v>12</v>
      </c>
      <c r="G62" s="54" t="str">
        <f t="shared" si="5"/>
        <v> - </v>
      </c>
      <c r="I62" s="54">
        <f t="shared" si="4"/>
        <v>0</v>
      </c>
    </row>
    <row r="63" spans="1:9" ht="12.75">
      <c r="A63" s="4" t="s">
        <v>40</v>
      </c>
      <c r="E63" s="4" t="s">
        <v>99</v>
      </c>
      <c r="F63" s="2">
        <v>13</v>
      </c>
      <c r="G63" s="54" t="str">
        <f t="shared" si="5"/>
        <v> - </v>
      </c>
      <c r="I63" s="54">
        <f t="shared" si="4"/>
        <v>0</v>
      </c>
    </row>
    <row r="64" spans="1:9" ht="12.75">
      <c r="A64" s="122" t="s">
        <v>41</v>
      </c>
      <c r="B64" s="110" t="s">
        <v>301</v>
      </c>
      <c r="C64" s="168">
        <v>3</v>
      </c>
      <c r="E64" s="20" t="str">
        <f>IF($B$23,A85," - ")</f>
        <v> - </v>
      </c>
      <c r="F64" s="2">
        <v>14</v>
      </c>
      <c r="G64" s="54" t="str">
        <f t="shared" si="5"/>
        <v> - </v>
      </c>
      <c r="I64" s="54">
        <f t="shared" si="4"/>
        <v>0</v>
      </c>
    </row>
    <row r="65" spans="1:9" ht="12.75">
      <c r="A65" s="122" t="s">
        <v>42</v>
      </c>
      <c r="B65" s="110" t="s">
        <v>300</v>
      </c>
      <c r="C65" s="168">
        <v>4</v>
      </c>
      <c r="E65" s="20" t="str">
        <f>IF($B$23,A86," - ")</f>
        <v> - </v>
      </c>
      <c r="F65" s="2">
        <v>15</v>
      </c>
      <c r="G65" s="54" t="str">
        <f t="shared" si="5"/>
        <v> - </v>
      </c>
      <c r="I65" s="54">
        <f t="shared" si="4"/>
        <v>0</v>
      </c>
    </row>
    <row r="66" spans="1:5" ht="12.75">
      <c r="A66" s="122" t="s">
        <v>43</v>
      </c>
      <c r="B66" s="110" t="s">
        <v>299</v>
      </c>
      <c r="C66" s="168">
        <v>5</v>
      </c>
      <c r="E66" s="20" t="str">
        <f>IF($B$23,A87," - ")</f>
        <v> - </v>
      </c>
    </row>
    <row r="67" spans="1:5" ht="12.75">
      <c r="A67" s="122" t="s">
        <v>286</v>
      </c>
      <c r="B67" s="110" t="s">
        <v>298</v>
      </c>
      <c r="C67" s="168">
        <v>19</v>
      </c>
      <c r="E67" s="20" t="str">
        <f>IF($B$23,A88," - ")</f>
        <v> - </v>
      </c>
    </row>
    <row r="68" spans="1:3" ht="12.75">
      <c r="A68" s="122" t="s">
        <v>45</v>
      </c>
      <c r="B68" s="110" t="s">
        <v>294</v>
      </c>
      <c r="C68" s="168">
        <v>7</v>
      </c>
    </row>
    <row r="69" spans="1:12" ht="12.75">
      <c r="A69" s="122" t="s">
        <v>46</v>
      </c>
      <c r="B69" s="110" t="s">
        <v>291</v>
      </c>
      <c r="C69" s="168">
        <v>10</v>
      </c>
      <c r="L69" s="2" t="s">
        <v>302</v>
      </c>
    </row>
    <row r="70" spans="1:14" ht="12.75">
      <c r="A70" s="122" t="s">
        <v>47</v>
      </c>
      <c r="B70" s="110" t="s">
        <v>290</v>
      </c>
      <c r="C70" s="168">
        <v>11</v>
      </c>
      <c r="L70" s="110" t="s">
        <v>301</v>
      </c>
      <c r="M70" s="110"/>
      <c r="N70" s="168">
        <v>3</v>
      </c>
    </row>
    <row r="71" spans="1:14" ht="12.75">
      <c r="A71" s="122" t="s">
        <v>48</v>
      </c>
      <c r="B71" s="110" t="s">
        <v>289</v>
      </c>
      <c r="C71" s="168">
        <v>12</v>
      </c>
      <c r="L71" s="110" t="s">
        <v>300</v>
      </c>
      <c r="M71" s="110"/>
      <c r="N71" s="168">
        <v>4</v>
      </c>
    </row>
    <row r="72" spans="1:14" ht="12.75">
      <c r="A72" s="122" t="s">
        <v>44</v>
      </c>
      <c r="B72" s="110" t="s">
        <v>295</v>
      </c>
      <c r="C72" s="168">
        <v>6</v>
      </c>
      <c r="E72" s="87" t="s">
        <v>172</v>
      </c>
      <c r="F72" s="86"/>
      <c r="L72" s="110" t="s">
        <v>299</v>
      </c>
      <c r="M72" s="110"/>
      <c r="N72" s="168">
        <v>5</v>
      </c>
    </row>
    <row r="73" spans="1:14" ht="12.75">
      <c r="A73" s="122" t="s">
        <v>236</v>
      </c>
      <c r="B73" s="110" t="s">
        <v>288</v>
      </c>
      <c r="C73" s="168">
        <v>13</v>
      </c>
      <c r="E73" s="86" t="s">
        <v>171</v>
      </c>
      <c r="F73" s="88">
        <v>0</v>
      </c>
      <c r="I73" s="183" t="s">
        <v>335</v>
      </c>
      <c r="L73" s="110" t="s">
        <v>298</v>
      </c>
      <c r="M73" s="110"/>
      <c r="N73" s="168">
        <v>19</v>
      </c>
    </row>
    <row r="74" spans="1:14" ht="12.75">
      <c r="A74" s="122" t="s">
        <v>312</v>
      </c>
      <c r="B74" s="110" t="s">
        <v>285</v>
      </c>
      <c r="C74" s="168">
        <v>17</v>
      </c>
      <c r="E74" s="86" t="s">
        <v>173</v>
      </c>
      <c r="F74" s="88">
        <v>0</v>
      </c>
      <c r="L74" s="110" t="s">
        <v>297</v>
      </c>
      <c r="M74" s="110"/>
      <c r="N74" s="168">
        <v>2</v>
      </c>
    </row>
    <row r="75" spans="1:14" ht="12.75">
      <c r="A75" s="122" t="s">
        <v>234</v>
      </c>
      <c r="B75" s="110" t="s">
        <v>285</v>
      </c>
      <c r="C75" s="168">
        <v>17</v>
      </c>
      <c r="E75" s="86"/>
      <c r="F75" s="86"/>
      <c r="L75" s="110" t="s">
        <v>296</v>
      </c>
      <c r="M75" s="110"/>
      <c r="N75" s="168">
        <v>1</v>
      </c>
    </row>
    <row r="76" spans="1:14" ht="12.75">
      <c r="A76" s="122" t="s">
        <v>235</v>
      </c>
      <c r="B76" s="110" t="s">
        <v>287</v>
      </c>
      <c r="C76" s="168">
        <v>18</v>
      </c>
      <c r="E76" s="87" t="s">
        <v>233</v>
      </c>
      <c r="F76" s="86"/>
      <c r="L76" s="110" t="s">
        <v>293</v>
      </c>
      <c r="M76" s="110"/>
      <c r="N76" s="168">
        <v>8</v>
      </c>
    </row>
    <row r="77" spans="1:14" ht="12.75">
      <c r="A77" s="122" t="s">
        <v>209</v>
      </c>
      <c r="B77" s="110" t="s">
        <v>284</v>
      </c>
      <c r="C77" s="168">
        <v>16</v>
      </c>
      <c r="D77" s="2">
        <v>1</v>
      </c>
      <c r="E77" s="88" t="str">
        <f>IF($B$23,"Teljes körű casco"," - ")</f>
        <v> - </v>
      </c>
      <c r="F77" s="88">
        <v>10</v>
      </c>
      <c r="G77" s="88" t="s">
        <v>176</v>
      </c>
      <c r="L77" s="110" t="s">
        <v>292</v>
      </c>
      <c r="M77" s="110"/>
      <c r="N77" s="168">
        <v>9</v>
      </c>
    </row>
    <row r="78" spans="1:14" ht="12.75">
      <c r="A78" s="4" t="s">
        <v>49</v>
      </c>
      <c r="D78" s="2">
        <v>2</v>
      </c>
      <c r="E78" s="88" t="str">
        <f>IF($B$23,"Lopás"," - ")</f>
        <v> - </v>
      </c>
      <c r="F78" s="88">
        <v>11</v>
      </c>
      <c r="G78" s="88" t="s">
        <v>177</v>
      </c>
      <c r="L78" s="110" t="s">
        <v>294</v>
      </c>
      <c r="M78" s="110"/>
      <c r="N78" s="168">
        <v>7</v>
      </c>
    </row>
    <row r="79" spans="1:14" ht="12.75">
      <c r="A79" s="123" t="s">
        <v>50</v>
      </c>
      <c r="B79" s="2">
        <v>1</v>
      </c>
      <c r="D79" s="2">
        <v>3</v>
      </c>
      <c r="E79" s="88" t="str">
        <f>IF($B$23,"Lopás és totálkár"," - ")</f>
        <v> - </v>
      </c>
      <c r="F79" s="88">
        <v>12</v>
      </c>
      <c r="G79" s="88" t="s">
        <v>178</v>
      </c>
      <c r="L79" s="110" t="s">
        <v>291</v>
      </c>
      <c r="M79" s="110"/>
      <c r="N79" s="168">
        <v>10</v>
      </c>
    </row>
    <row r="80" spans="1:14" ht="12.75">
      <c r="A80" s="123" t="s">
        <v>51</v>
      </c>
      <c r="B80" s="2">
        <v>2</v>
      </c>
      <c r="D80" s="86">
        <v>1</v>
      </c>
      <c r="F80" s="89">
        <f>IF($B$23,VLOOKUP(D80,D77:G79,3,0),"")</f>
      </c>
      <c r="G80" s="89" t="str">
        <f>IF($B$23,VLOOKUP(D80,D77:G79,4,0),"N")</f>
        <v>N</v>
      </c>
      <c r="L80" s="110" t="s">
        <v>290</v>
      </c>
      <c r="M80" s="110"/>
      <c r="N80" s="168">
        <v>11</v>
      </c>
    </row>
    <row r="81" spans="1:14" ht="12.75">
      <c r="A81" s="123" t="s">
        <v>52</v>
      </c>
      <c r="B81" s="2">
        <v>3</v>
      </c>
      <c r="L81" s="110" t="s">
        <v>289</v>
      </c>
      <c r="M81" s="110"/>
      <c r="N81" s="168">
        <v>12</v>
      </c>
    </row>
    <row r="82" spans="1:14" ht="12.75">
      <c r="A82" s="123" t="s">
        <v>53</v>
      </c>
      <c r="B82" s="2">
        <v>4</v>
      </c>
      <c r="L82" s="110" t="s">
        <v>295</v>
      </c>
      <c r="M82" s="110"/>
      <c r="N82" s="168">
        <v>6</v>
      </c>
    </row>
    <row r="83" spans="12:14" ht="12.75">
      <c r="L83" s="110" t="s">
        <v>288</v>
      </c>
      <c r="M83" s="110"/>
      <c r="N83" s="168">
        <v>13</v>
      </c>
    </row>
    <row r="84" spans="1:14" ht="12.75">
      <c r="A84" s="4" t="s">
        <v>54</v>
      </c>
      <c r="E84" s="4" t="s">
        <v>98</v>
      </c>
      <c r="L84" s="110" t="s">
        <v>285</v>
      </c>
      <c r="M84" s="110"/>
      <c r="N84" s="168">
        <v>17</v>
      </c>
    </row>
    <row r="85" spans="1:14" ht="12.75">
      <c r="A85" t="s">
        <v>55</v>
      </c>
      <c r="B85" s="2">
        <v>1</v>
      </c>
      <c r="E85" s="20" t="str">
        <f>IF($B$24,A85," - ")</f>
        <v> - </v>
      </c>
      <c r="L85" s="110" t="s">
        <v>287</v>
      </c>
      <c r="M85" s="110"/>
      <c r="N85" s="168">
        <v>18</v>
      </c>
    </row>
    <row r="86" spans="1:14" ht="12.75">
      <c r="A86" t="s">
        <v>56</v>
      </c>
      <c r="B86" s="2">
        <v>2</v>
      </c>
      <c r="E86" s="20" t="str">
        <f>IF($B$24,A86," - ")</f>
        <v> - </v>
      </c>
      <c r="L86" s="110" t="s">
        <v>284</v>
      </c>
      <c r="M86" s="110"/>
      <c r="N86" s="168">
        <v>16</v>
      </c>
    </row>
    <row r="87" spans="1:5" ht="12.75">
      <c r="A87" t="s">
        <v>57</v>
      </c>
      <c r="B87" s="2">
        <v>3</v>
      </c>
      <c r="E87" s="20" t="str">
        <f>IF($B$24,A87," - ")</f>
        <v> - </v>
      </c>
    </row>
    <row r="88" spans="1:5" ht="12.75">
      <c r="A88" t="s">
        <v>58</v>
      </c>
      <c r="B88" s="2">
        <v>4</v>
      </c>
      <c r="E88" s="20" t="str">
        <f>IF($B$24,A88," - ")</f>
        <v> - </v>
      </c>
    </row>
    <row r="92" ht="12.75">
      <c r="A92" s="4" t="s">
        <v>141</v>
      </c>
    </row>
    <row r="93" spans="1:9" ht="12.75">
      <c r="A93" t="s">
        <v>126</v>
      </c>
      <c r="E93" s="30">
        <f>Adatkozlo!H26</f>
        <v>0</v>
      </c>
      <c r="G93"/>
      <c r="H93"/>
      <c r="I93"/>
    </row>
    <row r="94" spans="1:9" ht="12.75">
      <c r="A94"/>
      <c r="E94"/>
      <c r="F94"/>
      <c r="G94"/>
      <c r="H94"/>
      <c r="I94"/>
    </row>
    <row r="95" spans="1:9" ht="12.75">
      <c r="A95" t="s">
        <v>127</v>
      </c>
      <c r="E95" t="str">
        <f>LEFT($E$93,1)</f>
        <v>0</v>
      </c>
      <c r="F95"/>
      <c r="G95">
        <v>9</v>
      </c>
      <c r="H95"/>
      <c r="I95">
        <f>E95*G95</f>
        <v>0</v>
      </c>
    </row>
    <row r="96" spans="1:9" ht="12.75">
      <c r="A96" t="s">
        <v>128</v>
      </c>
      <c r="E96" t="str">
        <f>LEFT($E$93,2)</f>
        <v>0</v>
      </c>
      <c r="F96" t="str">
        <f aca="true" t="shared" si="6" ref="F96:F101">RIGHT(E96,1)</f>
        <v>0</v>
      </c>
      <c r="G96">
        <v>7</v>
      </c>
      <c r="H96"/>
      <c r="I96">
        <f aca="true" t="shared" si="7" ref="I96:I101">F96*G96</f>
        <v>0</v>
      </c>
    </row>
    <row r="97" spans="1:9" ht="12.75">
      <c r="A97" t="s">
        <v>129</v>
      </c>
      <c r="E97" t="str">
        <f>LEFT($E$93,3)</f>
        <v>0</v>
      </c>
      <c r="F97" t="str">
        <f t="shared" si="6"/>
        <v>0</v>
      </c>
      <c r="G97">
        <v>3</v>
      </c>
      <c r="H97"/>
      <c r="I97">
        <f t="shared" si="7"/>
        <v>0</v>
      </c>
    </row>
    <row r="98" spans="1:9" ht="12.75">
      <c r="A98" t="s">
        <v>130</v>
      </c>
      <c r="E98" t="str">
        <f>LEFT($E$93,4)</f>
        <v>0</v>
      </c>
      <c r="F98" t="str">
        <f t="shared" si="6"/>
        <v>0</v>
      </c>
      <c r="G98">
        <v>1</v>
      </c>
      <c r="H98"/>
      <c r="I98">
        <f t="shared" si="7"/>
        <v>0</v>
      </c>
    </row>
    <row r="99" spans="1:9" ht="12.75">
      <c r="A99" t="s">
        <v>131</v>
      </c>
      <c r="E99" t="str">
        <f>LEFT($E$93,5)</f>
        <v>0</v>
      </c>
      <c r="F99" t="str">
        <f t="shared" si="6"/>
        <v>0</v>
      </c>
      <c r="G99">
        <v>9</v>
      </c>
      <c r="H99"/>
      <c r="I99">
        <f t="shared" si="7"/>
        <v>0</v>
      </c>
    </row>
    <row r="100" spans="1:9" ht="12.75">
      <c r="A100" t="s">
        <v>132</v>
      </c>
      <c r="E100" t="str">
        <f>LEFT($E$93,6)</f>
        <v>0</v>
      </c>
      <c r="F100" t="str">
        <f t="shared" si="6"/>
        <v>0</v>
      </c>
      <c r="G100">
        <v>7</v>
      </c>
      <c r="H100"/>
      <c r="I100">
        <f t="shared" si="7"/>
        <v>0</v>
      </c>
    </row>
    <row r="101" spans="1:9" ht="12.75">
      <c r="A101" t="s">
        <v>133</v>
      </c>
      <c r="E101" t="str">
        <f>LEFT($E$93,7)</f>
        <v>0</v>
      </c>
      <c r="F101" t="str">
        <f t="shared" si="6"/>
        <v>0</v>
      </c>
      <c r="G101">
        <v>3</v>
      </c>
      <c r="H101"/>
      <c r="I101" s="70">
        <f t="shared" si="7"/>
        <v>0</v>
      </c>
    </row>
    <row r="102" spans="1:9" ht="12.75">
      <c r="A102" t="s">
        <v>134</v>
      </c>
      <c r="E102"/>
      <c r="F102"/>
      <c r="G102"/>
      <c r="H102"/>
      <c r="I102" s="71">
        <f>SUM(I95:I101)</f>
        <v>0</v>
      </c>
    </row>
    <row r="103" spans="1:9" ht="12.75">
      <c r="A103" t="s">
        <v>135</v>
      </c>
      <c r="E103"/>
      <c r="F103">
        <f>ROUNDDOWN(I102/10,0)</f>
        <v>0</v>
      </c>
      <c r="G103">
        <v>10</v>
      </c>
      <c r="H103"/>
      <c r="I103" s="71">
        <f>F103*G103</f>
        <v>0</v>
      </c>
    </row>
    <row r="104" spans="1:9" ht="12.75">
      <c r="A104" t="s">
        <v>136</v>
      </c>
      <c r="E104"/>
      <c r="F104">
        <f>I102-I103</f>
        <v>0</v>
      </c>
      <c r="G104">
        <v>10</v>
      </c>
      <c r="H104"/>
      <c r="I104" s="71">
        <f>G104-F104</f>
        <v>10</v>
      </c>
    </row>
    <row r="105" spans="1:9" ht="12.75">
      <c r="A105" t="s">
        <v>137</v>
      </c>
      <c r="E105"/>
      <c r="F105"/>
      <c r="G105"/>
      <c r="H105"/>
      <c r="I105">
        <f>IF(I104=10,0,I104)</f>
        <v>0</v>
      </c>
    </row>
    <row r="106" spans="1:9" ht="12.75">
      <c r="A106" t="s">
        <v>138</v>
      </c>
      <c r="E106" t="str">
        <f>LEFT($E$93,8)</f>
        <v>0</v>
      </c>
      <c r="F106">
        <f>(RIGHT(E106,1)+1)-1</f>
        <v>0</v>
      </c>
      <c r="G106"/>
      <c r="H106"/>
      <c r="I106" t="str">
        <f>IF(I105=F106,"ok","nem")</f>
        <v>ok</v>
      </c>
    </row>
    <row r="107" spans="1:9" ht="12.75">
      <c r="A107" t="s">
        <v>139</v>
      </c>
      <c r="E107"/>
      <c r="F107">
        <f>IF(F96=F97,IF(F97=F98,IF(F98=F99,IF(F99=F100,IF(F100=F101,1,0),0),0),0),0)</f>
        <v>1</v>
      </c>
      <c r="G107"/>
      <c r="H107"/>
      <c r="I107" t="str">
        <f>IF(I106="ok",IF(F107=0,"ok","Hibás az adószám"),"Hibás az adószám")</f>
        <v>Hibás az adószám</v>
      </c>
    </row>
    <row r="108" spans="1:9" ht="12.75">
      <c r="A108"/>
      <c r="E108"/>
      <c r="F108"/>
      <c r="G108"/>
      <c r="H108"/>
      <c r="I108"/>
    </row>
    <row r="109" spans="1:9" ht="12.75">
      <c r="A109" t="s">
        <v>140</v>
      </c>
      <c r="E109">
        <f>LEN(E93)</f>
        <v>1</v>
      </c>
      <c r="F109"/>
      <c r="G109"/>
      <c r="H109"/>
      <c r="I109" s="72" t="str">
        <f>IF(E109=11,I107,"nem kell")</f>
        <v>nem kell</v>
      </c>
    </row>
    <row r="114" spans="1:9" ht="12.75">
      <c r="A114" s="87" t="s">
        <v>212</v>
      </c>
      <c r="B114" s="86"/>
      <c r="C114" s="86"/>
      <c r="D114" s="86"/>
      <c r="E114" s="86"/>
      <c r="F114" s="86"/>
      <c r="G114" s="86"/>
      <c r="H114" s="86"/>
      <c r="I114" s="86"/>
    </row>
    <row r="115" spans="1:2" ht="15">
      <c r="A115" s="111" t="s">
        <v>213</v>
      </c>
      <c r="B115" s="114" t="s">
        <v>214</v>
      </c>
    </row>
    <row r="116" spans="2:3" ht="12.75">
      <c r="B116" s="110">
        <v>1</v>
      </c>
      <c r="C116" s="110" t="s">
        <v>272</v>
      </c>
    </row>
    <row r="117" spans="2:3" ht="12.75">
      <c r="B117" s="110">
        <v>2</v>
      </c>
      <c r="C117" s="110" t="s">
        <v>273</v>
      </c>
    </row>
    <row r="118" spans="2:3" ht="12.75">
      <c r="B118" s="110">
        <v>3</v>
      </c>
      <c r="C118" s="110" t="s">
        <v>274</v>
      </c>
    </row>
    <row r="119" spans="2:3" ht="12.75">
      <c r="B119" s="110">
        <v>4</v>
      </c>
      <c r="C119" s="110" t="s">
        <v>275</v>
      </c>
    </row>
    <row r="120" spans="2:3" ht="12.75">
      <c r="B120" s="110">
        <v>5</v>
      </c>
      <c r="C120" s="110" t="s">
        <v>269</v>
      </c>
    </row>
    <row r="121" spans="2:3" ht="12.75">
      <c r="B121" s="116">
        <v>5</v>
      </c>
      <c r="C121" s="117" t="str">
        <f>IF($B$23,VLOOKUP(B121,B116:C120,2,0)," - ")</f>
        <v> - </v>
      </c>
    </row>
    <row r="123" ht="15">
      <c r="B123" s="113" t="s">
        <v>215</v>
      </c>
    </row>
    <row r="124" spans="2:7" ht="15">
      <c r="B124" s="112" t="s">
        <v>216</v>
      </c>
      <c r="D124" s="154">
        <f>Adatkozlo!BO24</f>
        <v>0</v>
      </c>
      <c r="E124" s="153">
        <f>(D124+1)-1</f>
        <v>0</v>
      </c>
      <c r="F124" s="2" t="b">
        <f>ISERROR(E124)</f>
        <v>0</v>
      </c>
      <c r="G124" s="116">
        <f>IF(F124,0,E124)</f>
        <v>0</v>
      </c>
    </row>
    <row r="125" spans="2:7" ht="15">
      <c r="B125" s="112" t="s">
        <v>217</v>
      </c>
      <c r="D125" s="154">
        <f>Adatkozlo!BX24</f>
        <v>0</v>
      </c>
      <c r="E125" s="153">
        <f>(D125+1)-1</f>
        <v>0</v>
      </c>
      <c r="F125" s="2" t="b">
        <f>ISERROR(E125)</f>
        <v>0</v>
      </c>
      <c r="G125" s="116">
        <f>IF(F125,0,E125)</f>
        <v>0</v>
      </c>
    </row>
    <row r="128" ht="15">
      <c r="B128" s="113" t="s">
        <v>218</v>
      </c>
    </row>
    <row r="129" spans="2:7" ht="12.75">
      <c r="B129" s="2">
        <v>2010</v>
      </c>
      <c r="D129" s="155">
        <f>Adatkozlo!BN28</f>
        <v>0</v>
      </c>
      <c r="E129" s="153">
        <f>(D129+1)-1</f>
        <v>0</v>
      </c>
      <c r="F129" s="2" t="b">
        <f>ISERROR(E129)</f>
        <v>0</v>
      </c>
      <c r="G129" s="116">
        <f>IF(F129,0,E129)</f>
        <v>0</v>
      </c>
    </row>
    <row r="130" spans="2:7" ht="12.75">
      <c r="B130" s="2">
        <v>2011</v>
      </c>
      <c r="D130" s="155">
        <f>Adatkozlo!BR28</f>
        <v>0</v>
      </c>
      <c r="E130" s="153">
        <f>(D130+1)-1</f>
        <v>0</v>
      </c>
      <c r="F130" s="2" t="b">
        <f>ISERROR(E130)</f>
        <v>0</v>
      </c>
      <c r="G130" s="116">
        <f>IF(F130,0,E130)</f>
        <v>0</v>
      </c>
    </row>
    <row r="131" spans="2:7" ht="12.75">
      <c r="B131" s="2">
        <v>2012</v>
      </c>
      <c r="D131" s="155">
        <f>Adatkozlo!BV28</f>
        <v>0</v>
      </c>
      <c r="E131" s="153">
        <f>(D131+1)-1</f>
        <v>0</v>
      </c>
      <c r="F131" s="2" t="b">
        <f>ISERROR(E131)</f>
        <v>0</v>
      </c>
      <c r="G131" s="116">
        <f>IF(F131,0,E131)</f>
        <v>0</v>
      </c>
    </row>
    <row r="133" ht="15">
      <c r="B133" s="113" t="s">
        <v>219</v>
      </c>
    </row>
    <row r="134" spans="2:7" ht="12.75">
      <c r="B134" s="2">
        <v>2010</v>
      </c>
      <c r="D134" s="155">
        <f>Adatkozlo!BN30</f>
        <v>0</v>
      </c>
      <c r="E134" s="153">
        <f>(D134+1)-1</f>
        <v>0</v>
      </c>
      <c r="F134" s="2" t="b">
        <f>ISERROR(E134)</f>
        <v>0</v>
      </c>
      <c r="G134" s="116">
        <f>IF(F134,0,E134)</f>
        <v>0</v>
      </c>
    </row>
    <row r="135" spans="2:7" ht="12.75">
      <c r="B135" s="2">
        <v>2011</v>
      </c>
      <c r="D135" s="155">
        <f>Adatkozlo!BR30</f>
        <v>0</v>
      </c>
      <c r="E135" s="153">
        <f>(D135+1)-1</f>
        <v>0</v>
      </c>
      <c r="F135" s="2" t="b">
        <f>ISERROR(E135)</f>
        <v>0</v>
      </c>
      <c r="G135" s="116">
        <f>IF(F135,0,E135)</f>
        <v>0</v>
      </c>
    </row>
    <row r="136" spans="2:7" ht="12.75">
      <c r="B136" s="2">
        <v>2012</v>
      </c>
      <c r="D136" s="155">
        <f>Adatkozlo!BV30</f>
        <v>0</v>
      </c>
      <c r="E136" s="153">
        <f>(D136+1)-1</f>
        <v>0</v>
      </c>
      <c r="F136" s="2" t="b">
        <f>ISERROR(E136)</f>
        <v>0</v>
      </c>
      <c r="G136" s="116">
        <f>IF(F136,0,E136)</f>
        <v>0</v>
      </c>
    </row>
    <row r="138" ht="12.75">
      <c r="B138" s="111" t="s">
        <v>220</v>
      </c>
    </row>
    <row r="139" spans="2:3" ht="12.75">
      <c r="B139" s="110">
        <v>1</v>
      </c>
      <c r="C139" s="110" t="str">
        <f>IF($B$23,"Igen"," - ")</f>
        <v> - </v>
      </c>
    </row>
    <row r="140" spans="2:3" ht="12.75">
      <c r="B140" s="110">
        <v>2</v>
      </c>
      <c r="C140" s="110" t="str">
        <f>IF($B$23,"Nem"," - ")</f>
        <v> - </v>
      </c>
    </row>
    <row r="141" spans="2:3" ht="12.75">
      <c r="B141" s="116">
        <v>2</v>
      </c>
      <c r="C141" s="117" t="str">
        <f>IF($B$23,VLOOKUP(B141,B139:C140,2,0)," - ")</f>
        <v> - </v>
      </c>
    </row>
    <row r="143" ht="12.75">
      <c r="B143" s="111" t="s">
        <v>221</v>
      </c>
    </row>
    <row r="144" spans="2:3" ht="12.75">
      <c r="B144" s="110">
        <v>1</v>
      </c>
      <c r="C144" s="110" t="str">
        <f>IF($B$23,"Igen"," - ")</f>
        <v> - </v>
      </c>
    </row>
    <row r="145" spans="2:3" ht="12.75">
      <c r="B145" s="110">
        <v>2</v>
      </c>
      <c r="C145" s="110" t="str">
        <f>IF($B$23,"Nem"," - ")</f>
        <v> - </v>
      </c>
    </row>
    <row r="146" spans="2:3" ht="12.75">
      <c r="B146" s="116">
        <v>2</v>
      </c>
      <c r="C146" s="117" t="str">
        <f>IF($B$23,VLOOKUP(B146,B144:C145,2,0)," - ")</f>
        <v> - </v>
      </c>
    </row>
    <row r="148" ht="12.75">
      <c r="B148" s="111" t="s">
        <v>225</v>
      </c>
    </row>
    <row r="149" spans="2:5" ht="12.75">
      <c r="B149" s="110">
        <v>1</v>
      </c>
      <c r="C149" s="110" t="str">
        <f>IF($B$23,"Igen"," - ")</f>
        <v> - </v>
      </c>
      <c r="E149" s="2" t="s">
        <v>223</v>
      </c>
    </row>
    <row r="150" spans="2:5" ht="12.75">
      <c r="B150" s="110">
        <v>2</v>
      </c>
      <c r="C150" s="110" t="str">
        <f>IF($B$23,"Nem"," - ")</f>
        <v> - </v>
      </c>
      <c r="E150" s="115" t="s">
        <v>222</v>
      </c>
    </row>
    <row r="151" spans="2:3" ht="12.75">
      <c r="B151" s="116">
        <v>2</v>
      </c>
      <c r="C151" s="117" t="str">
        <f>IF($B$23,VLOOKUP(B151,B149:C150,2,0)," - ")</f>
        <v> - </v>
      </c>
    </row>
    <row r="153" ht="12.75">
      <c r="B153" s="111" t="s">
        <v>226</v>
      </c>
    </row>
    <row r="154" spans="2:5" ht="12.75">
      <c r="B154" s="110">
        <v>1</v>
      </c>
      <c r="C154" s="110" t="str">
        <f>IF($B$23,"Igen"," - ")</f>
        <v> - </v>
      </c>
      <c r="E154" s="2" t="s">
        <v>223</v>
      </c>
    </row>
    <row r="155" spans="2:5" ht="12.75">
      <c r="B155" s="110">
        <v>2</v>
      </c>
      <c r="C155" s="110" t="str">
        <f>IF($B$23,"Nem"," - ")</f>
        <v> - </v>
      </c>
      <c r="E155" s="115" t="s">
        <v>224</v>
      </c>
    </row>
    <row r="156" spans="2:3" ht="12.75">
      <c r="B156" s="116">
        <v>2</v>
      </c>
      <c r="C156" s="117" t="str">
        <f>IF($B$23,VLOOKUP(B156,B154:C155,2,0)," - ")</f>
        <v> - </v>
      </c>
    </row>
    <row r="158" ht="12.75">
      <c r="A158" s="2" t="s">
        <v>264</v>
      </c>
    </row>
    <row r="160" ht="12.75">
      <c r="B160" s="111" t="s">
        <v>225</v>
      </c>
    </row>
    <row r="161" spans="2:5" ht="12.75">
      <c r="B161" s="110">
        <v>1</v>
      </c>
      <c r="C161" s="110" t="str">
        <f>IF($B$24,"Igen"," - ")</f>
        <v> - </v>
      </c>
      <c r="E161" s="2" t="s">
        <v>223</v>
      </c>
    </row>
    <row r="162" spans="2:5" ht="12.75">
      <c r="B162" s="110">
        <v>2</v>
      </c>
      <c r="C162" s="110" t="str">
        <f>IF($B$24,"Nem"," - ")</f>
        <v> - </v>
      </c>
      <c r="E162" s="115" t="s">
        <v>222</v>
      </c>
    </row>
    <row r="163" spans="2:3" ht="12.75">
      <c r="B163" s="159">
        <f>B151</f>
        <v>2</v>
      </c>
      <c r="C163" s="117" t="str">
        <f>IF($B$24,VLOOKUP(B163,B161:C162,2,0)," - ")</f>
        <v> - </v>
      </c>
    </row>
    <row r="165" ht="12.75">
      <c r="B165" s="111" t="s">
        <v>226</v>
      </c>
    </row>
    <row r="166" spans="2:5" ht="12.75">
      <c r="B166" s="110">
        <v>1</v>
      </c>
      <c r="C166" s="110" t="str">
        <f>IF($B$24,"Igen"," - ")</f>
        <v> - </v>
      </c>
      <c r="E166" s="2" t="s">
        <v>223</v>
      </c>
    </row>
    <row r="167" spans="2:5" ht="12.75">
      <c r="B167" s="110">
        <v>2</v>
      </c>
      <c r="C167" s="110" t="str">
        <f>IF($B$24,"Nem"," - ")</f>
        <v> - </v>
      </c>
      <c r="E167" s="115" t="s">
        <v>224</v>
      </c>
    </row>
    <row r="168" spans="2:3" ht="12.75">
      <c r="B168" s="159">
        <f>B156</f>
        <v>2</v>
      </c>
      <c r="C168" s="117" t="str">
        <f>IF($B$24,VLOOKUP(B168,B166:C167,2,0)," - ")</f>
        <v> - </v>
      </c>
    </row>
    <row r="171" spans="1:7" ht="12.75">
      <c r="A171" s="2" t="s">
        <v>307</v>
      </c>
      <c r="B171" s="110">
        <f>IF(Adatkozlo!H28=0,"",Adatkozlo!H28)</f>
      </c>
      <c r="C171" s="2" t="e">
        <f>IF((LEFT(B171,2)+1)-1&gt;20,"BS",IF((LEFT(B171,2)+1)-1&lt;1,"BS",(LEFT(B171,2)+1)-1))</f>
        <v>#VALUE!</v>
      </c>
      <c r="D171" s="2">
        <f>(ISERROR(C171)+1)-1</f>
        <v>1</v>
      </c>
      <c r="E171" s="3">
        <f>IF(D171=1,"",IF(C171&lt;10,"0"&amp;C171,C171))</f>
      </c>
      <c r="F171" s="2" t="e">
        <f>(E171+1)-1</f>
        <v>#VALUE!</v>
      </c>
      <c r="G171" s="2">
        <f>(ISERROR(F171)+1)-1</f>
        <v>1</v>
      </c>
    </row>
    <row r="172" spans="3:7" ht="12.75">
      <c r="C172" s="2" t="e">
        <f>IF(MID(B171,3,1)="-",(MID(B171,4,2)+1)-1,(MID(B171,3,2)+1)-1)</f>
        <v>#VALUE!</v>
      </c>
      <c r="D172" s="2">
        <f>(ISERROR(C172)+1)-1</f>
        <v>1</v>
      </c>
      <c r="E172" s="3">
        <f>IF(D172=1,"",IF(C172&lt;10,"0"&amp;C172,C172))</f>
      </c>
      <c r="F172" s="2" t="e">
        <f>(E172+1)-1</f>
        <v>#VALUE!</v>
      </c>
      <c r="G172" s="2">
        <f>(ISERROR(F172)+1)-1</f>
        <v>1</v>
      </c>
    </row>
    <row r="173" spans="3:7" ht="12.75">
      <c r="C173" s="2" t="e">
        <f>(RIGHT(B171,6)+1)-1</f>
        <v>#VALUE!</v>
      </c>
      <c r="D173" s="2">
        <f>(ISERROR(C173)+1)-1</f>
        <v>1</v>
      </c>
      <c r="E173" s="173">
        <f>IF(D173=1,"",C173)</f>
      </c>
      <c r="F173" s="2" t="e">
        <f>(E173+1)-1</f>
        <v>#VALUE!</v>
      </c>
      <c r="G173" s="65">
        <f>(ISERROR(F173)+1)-1</f>
        <v>1</v>
      </c>
    </row>
    <row r="174" spans="4:7" ht="12.75">
      <c r="D174" s="172">
        <f>SUM(D171:D173)</f>
        <v>3</v>
      </c>
      <c r="E174" s="174">
        <f>IF(G174&gt;0,"",IF(E171="","",E171&amp;"-")&amp;IF(E172="","",E172&amp;"-")&amp;IF(E173="","",E173))</f>
      </c>
      <c r="G174" s="2">
        <f>SUM(G171:G173)</f>
        <v>3</v>
      </c>
    </row>
    <row r="176" spans="2:6" ht="12.75">
      <c r="B176" s="111" t="s">
        <v>325</v>
      </c>
      <c r="F176" s="111" t="s">
        <v>325</v>
      </c>
    </row>
    <row r="177" spans="2:6" ht="12.75">
      <c r="B177" s="111" t="s">
        <v>213</v>
      </c>
      <c r="F177" s="111" t="s">
        <v>330</v>
      </c>
    </row>
    <row r="178" spans="2:7" ht="12.75">
      <c r="B178" s="110">
        <v>1</v>
      </c>
      <c r="C178" s="110" t="str">
        <f>IF($B$23,"Igen"," - ")</f>
        <v> - </v>
      </c>
      <c r="F178" s="110">
        <v>1</v>
      </c>
      <c r="G178" s="110" t="str">
        <f>IF($B$24,"Igen"," - ")</f>
        <v> - </v>
      </c>
    </row>
    <row r="179" spans="2:7" ht="12.75">
      <c r="B179" s="110">
        <v>2</v>
      </c>
      <c r="C179" s="110" t="str">
        <f>IF($B$23,"Nem"," - ")</f>
        <v> - </v>
      </c>
      <c r="F179" s="110">
        <v>2</v>
      </c>
      <c r="G179" s="110" t="str">
        <f>IF($B$24,"Nem"," - ")</f>
        <v> - </v>
      </c>
    </row>
    <row r="180" spans="2:7" ht="12.75">
      <c r="B180" s="116">
        <v>2</v>
      </c>
      <c r="C180" s="117" t="str">
        <f>IF($B$23,VLOOKUP(B180,B178:C179,2,0)," - ")</f>
        <v> - </v>
      </c>
      <c r="F180" s="116">
        <v>2</v>
      </c>
      <c r="G180" s="117" t="str">
        <f>IF($B$24,VLOOKUP(F180,F178:G179,2,0)," - ")</f>
        <v> - </v>
      </c>
    </row>
    <row r="183" spans="1:9" ht="12.75">
      <c r="A183" s="86"/>
      <c r="B183" s="86"/>
      <c r="C183" s="86"/>
      <c r="D183" s="86"/>
      <c r="E183" s="86"/>
      <c r="F183" s="86"/>
      <c r="G183" s="86"/>
      <c r="H183" s="86"/>
      <c r="I183" s="86"/>
    </row>
    <row r="184" spans="1:3" ht="12.75">
      <c r="A184" s="111" t="s">
        <v>367</v>
      </c>
      <c r="C184" s="2" t="s">
        <v>348</v>
      </c>
    </row>
    <row r="185" spans="1:7" ht="12.75">
      <c r="A185" s="2" t="s">
        <v>368</v>
      </c>
      <c r="C185" s="2" t="s">
        <v>349</v>
      </c>
      <c r="F185" s="199" t="s">
        <v>369</v>
      </c>
      <c r="G185" s="2">
        <v>2</v>
      </c>
    </row>
    <row r="186" spans="3:7" ht="12.75">
      <c r="C186" s="2" t="s">
        <v>350</v>
      </c>
      <c r="F186" s="199" t="s">
        <v>370</v>
      </c>
      <c r="G186" s="2">
        <v>21</v>
      </c>
    </row>
    <row r="187" spans="3:7" ht="12.75">
      <c r="C187" s="2" t="s">
        <v>351</v>
      </c>
      <c r="F187" s="199" t="s">
        <v>371</v>
      </c>
      <c r="G187" s="2">
        <v>5</v>
      </c>
    </row>
    <row r="188" spans="3:7" ht="12.75">
      <c r="C188" s="2" t="s">
        <v>352</v>
      </c>
      <c r="F188" s="199" t="s">
        <v>372</v>
      </c>
      <c r="G188" s="2">
        <v>22</v>
      </c>
    </row>
    <row r="189" spans="3:7" ht="12.75">
      <c r="C189" s="2" t="s">
        <v>353</v>
      </c>
      <c r="F189" s="199" t="s">
        <v>373</v>
      </c>
      <c r="G189" s="2">
        <v>23</v>
      </c>
    </row>
    <row r="190" spans="3:7" ht="12.75">
      <c r="C190" s="2" t="s">
        <v>354</v>
      </c>
      <c r="F190" s="199" t="s">
        <v>383</v>
      </c>
      <c r="G190" s="2">
        <v>1</v>
      </c>
    </row>
    <row r="191" spans="3:7" ht="12.75">
      <c r="C191" s="2" t="s">
        <v>355</v>
      </c>
      <c r="F191" s="199" t="s">
        <v>384</v>
      </c>
      <c r="G191" s="2">
        <v>18</v>
      </c>
    </row>
    <row r="192" spans="3:7" ht="12.75">
      <c r="C192" s="2" t="s">
        <v>356</v>
      </c>
      <c r="F192" s="199" t="s">
        <v>385</v>
      </c>
      <c r="G192" s="2">
        <v>4</v>
      </c>
    </row>
    <row r="193" spans="3:7" ht="12.75">
      <c r="C193" s="2" t="s">
        <v>357</v>
      </c>
      <c r="F193" s="199" t="s">
        <v>374</v>
      </c>
      <c r="G193" s="2">
        <v>7</v>
      </c>
    </row>
    <row r="194" spans="3:7" ht="12.75">
      <c r="C194" s="2" t="s">
        <v>358</v>
      </c>
      <c r="F194" s="199" t="s">
        <v>386</v>
      </c>
      <c r="G194" s="2">
        <v>8</v>
      </c>
    </row>
    <row r="195" spans="3:7" ht="12.75">
      <c r="C195" s="2" t="s">
        <v>359</v>
      </c>
      <c r="F195" s="199" t="s">
        <v>375</v>
      </c>
      <c r="G195" s="2">
        <v>90</v>
      </c>
    </row>
    <row r="196" spans="3:7" ht="12.75">
      <c r="C196" s="2" t="s">
        <v>360</v>
      </c>
      <c r="F196" s="199" t="s">
        <v>376</v>
      </c>
      <c r="G196" s="2">
        <v>14</v>
      </c>
    </row>
    <row r="197" spans="3:7" ht="12.75">
      <c r="C197" s="2" t="s">
        <v>361</v>
      </c>
      <c r="F197" s="199" t="s">
        <v>377</v>
      </c>
      <c r="G197" s="2">
        <v>13</v>
      </c>
    </row>
    <row r="198" spans="3:7" ht="12.75">
      <c r="C198" s="2" t="s">
        <v>362</v>
      </c>
      <c r="F198" s="199" t="s">
        <v>378</v>
      </c>
      <c r="G198" s="2">
        <v>19</v>
      </c>
    </row>
    <row r="199" spans="3:7" ht="12.75">
      <c r="C199" s="2" t="s">
        <v>363</v>
      </c>
      <c r="F199" s="199" t="s">
        <v>379</v>
      </c>
      <c r="G199" s="2">
        <v>17</v>
      </c>
    </row>
    <row r="200" spans="3:7" ht="12.75">
      <c r="C200" s="2" t="s">
        <v>364</v>
      </c>
      <c r="F200" s="199" t="s">
        <v>380</v>
      </c>
      <c r="G200" s="2">
        <v>12</v>
      </c>
    </row>
    <row r="201" spans="3:7" ht="12.75">
      <c r="C201" s="2" t="s">
        <v>365</v>
      </c>
      <c r="F201" s="199" t="s">
        <v>381</v>
      </c>
      <c r="G201" s="2">
        <v>3</v>
      </c>
    </row>
    <row r="202" spans="3:7" ht="12.75">
      <c r="C202" s="2" t="s">
        <v>366</v>
      </c>
      <c r="F202" s="199" t="s">
        <v>382</v>
      </c>
      <c r="G202" s="2">
        <v>20</v>
      </c>
    </row>
  </sheetData>
  <sheetProtection/>
  <protectedRanges>
    <protectedRange sqref="A84 E63 E84" name="Tartom?ny1"/>
    <protectedRange sqref="A85:A88" name="Tartom?ny1_1"/>
  </protectedRanges>
  <printOptions/>
  <pageMargins left="0.75" right="0.75" top="1" bottom="1" header="0.5" footer="0.5"/>
  <pageSetup fitToHeight="1" fitToWidth="1" horizontalDpi="600" verticalDpi="600" orientation="landscape" paperSize="9" scale="60" r:id="rId4"/>
  <headerFooter alignWithMargins="0">
    <oddHeader>&amp;C&amp;A</oddHeader>
    <oddFooter>&amp;C&amp;P. oldal</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Munka1"/>
  <dimension ref="A1:A1"/>
  <sheetViews>
    <sheetView showGridLines="0" showRowColHeaders="0" showOutlineSymbols="0" zoomScale="80" zoomScaleNormal="8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Munka6"/>
  <dimension ref="A1:X250"/>
  <sheetViews>
    <sheetView showRowColHeader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7.00390625" style="0" bestFit="1" customWidth="1"/>
    <col min="2" max="2" width="8.57421875" style="0" bestFit="1" customWidth="1"/>
    <col min="3" max="3" width="11.8515625" style="0" customWidth="1"/>
    <col min="4" max="4" width="9.00390625" style="0" customWidth="1"/>
    <col min="15" max="15" width="11.28125" style="0" customWidth="1"/>
    <col min="17" max="17" width="10.421875" style="0" customWidth="1"/>
    <col min="20" max="20" width="22.28125" style="0" bestFit="1" customWidth="1"/>
    <col min="21" max="21" width="7.8515625" style="0" bestFit="1" customWidth="1"/>
    <col min="22" max="22" width="10.00390625" style="0" bestFit="1" customWidth="1"/>
    <col min="23" max="23" width="11.140625" style="0" customWidth="1"/>
    <col min="24" max="24" width="13.140625" style="0" bestFit="1" customWidth="1"/>
  </cols>
  <sheetData>
    <row r="1" spans="1:24" ht="22.5">
      <c r="A1" s="6" t="s">
        <v>59</v>
      </c>
      <c r="B1" s="6" t="s">
        <v>60</v>
      </c>
      <c r="C1" s="6" t="s">
        <v>305</v>
      </c>
      <c r="D1" s="6" t="s">
        <v>61</v>
      </c>
      <c r="E1" s="6" t="s">
        <v>62</v>
      </c>
      <c r="F1" s="6" t="s">
        <v>63</v>
      </c>
      <c r="G1" s="6" t="s">
        <v>64</v>
      </c>
      <c r="H1" s="6" t="s">
        <v>65</v>
      </c>
      <c r="I1" s="6" t="s">
        <v>66</v>
      </c>
      <c r="J1" s="6" t="s">
        <v>67</v>
      </c>
      <c r="K1" s="6" t="s">
        <v>68</v>
      </c>
      <c r="L1" s="6" t="s">
        <v>69</v>
      </c>
      <c r="M1" s="6" t="s">
        <v>70</v>
      </c>
      <c r="N1" s="6" t="s">
        <v>71</v>
      </c>
      <c r="O1" s="6" t="s">
        <v>72</v>
      </c>
      <c r="P1" s="6" t="s">
        <v>73</v>
      </c>
      <c r="Q1" s="6" t="s">
        <v>74</v>
      </c>
      <c r="R1" s="6" t="s">
        <v>75</v>
      </c>
      <c r="S1" s="6" t="s">
        <v>76</v>
      </c>
      <c r="T1" s="6" t="s">
        <v>260</v>
      </c>
      <c r="U1" s="6" t="s">
        <v>261</v>
      </c>
      <c r="V1" s="6" t="s">
        <v>262</v>
      </c>
      <c r="W1" s="176" t="s">
        <v>310</v>
      </c>
      <c r="X1" s="176" t="s">
        <v>311</v>
      </c>
    </row>
    <row r="2" spans="1:22" ht="12.75">
      <c r="A2" s="31"/>
      <c r="B2" s="8"/>
      <c r="C2" s="29"/>
      <c r="D2" s="29"/>
      <c r="E2" s="29"/>
      <c r="F2" s="29"/>
      <c r="G2" s="8"/>
      <c r="H2" s="8"/>
      <c r="I2" s="8"/>
      <c r="J2" s="8"/>
      <c r="K2" s="8"/>
      <c r="L2" s="8"/>
      <c r="M2" s="8"/>
      <c r="N2" s="29"/>
      <c r="O2" s="29"/>
      <c r="P2" s="29"/>
      <c r="Q2" s="8"/>
      <c r="R2" s="29"/>
      <c r="S2" s="8"/>
      <c r="T2" s="29"/>
      <c r="U2" s="29"/>
      <c r="V2" s="8"/>
    </row>
    <row r="3" spans="1:22" ht="12.75">
      <c r="A3" s="31"/>
      <c r="B3" s="8"/>
      <c r="C3" s="29"/>
      <c r="D3" s="29"/>
      <c r="E3" s="29"/>
      <c r="F3" s="29"/>
      <c r="G3" s="8"/>
      <c r="H3" s="8"/>
      <c r="I3" s="8"/>
      <c r="J3" s="8"/>
      <c r="K3" s="8"/>
      <c r="L3" s="8"/>
      <c r="M3" s="8"/>
      <c r="N3" s="29"/>
      <c r="O3" s="29"/>
      <c r="P3" s="29"/>
      <c r="Q3" s="8"/>
      <c r="R3" s="29"/>
      <c r="S3" s="8"/>
      <c r="T3" s="29"/>
      <c r="U3" s="29"/>
      <c r="V3" s="8"/>
    </row>
    <row r="4" spans="1:22" ht="12.75">
      <c r="A4" s="31"/>
      <c r="B4" s="8"/>
      <c r="C4" s="29"/>
      <c r="D4" s="29"/>
      <c r="E4" s="29"/>
      <c r="F4" s="29"/>
      <c r="G4" s="8"/>
      <c r="H4" s="8"/>
      <c r="I4" s="8"/>
      <c r="J4" s="8"/>
      <c r="K4" s="8"/>
      <c r="L4" s="8"/>
      <c r="M4" s="8"/>
      <c r="N4" s="29"/>
      <c r="O4" s="29"/>
      <c r="P4" s="29"/>
      <c r="Q4" s="8"/>
      <c r="R4" s="29"/>
      <c r="S4" s="8"/>
      <c r="T4" s="29"/>
      <c r="U4" s="29"/>
      <c r="V4" s="8"/>
    </row>
    <row r="5" spans="1:22" ht="12.75">
      <c r="A5" s="31"/>
      <c r="B5" s="8"/>
      <c r="C5" s="29"/>
      <c r="D5" s="29"/>
      <c r="E5" s="29"/>
      <c r="F5" s="29"/>
      <c r="G5" s="8"/>
      <c r="H5" s="8"/>
      <c r="I5" s="8"/>
      <c r="J5" s="8"/>
      <c r="K5" s="8"/>
      <c r="L5" s="8"/>
      <c r="M5" s="8"/>
      <c r="N5" s="29"/>
      <c r="O5" s="29"/>
      <c r="P5" s="29"/>
      <c r="Q5" s="8"/>
      <c r="R5" s="29"/>
      <c r="S5" s="8"/>
      <c r="T5" s="29"/>
      <c r="U5" s="29"/>
      <c r="V5" s="8"/>
    </row>
    <row r="6" spans="1:22" ht="12.75">
      <c r="A6" s="31"/>
      <c r="B6" s="8"/>
      <c r="C6" s="29"/>
      <c r="D6" s="29"/>
      <c r="E6" s="29"/>
      <c r="F6" s="29"/>
      <c r="G6" s="8"/>
      <c r="H6" s="8"/>
      <c r="I6" s="8"/>
      <c r="J6" s="8"/>
      <c r="K6" s="8"/>
      <c r="L6" s="8"/>
      <c r="M6" s="8"/>
      <c r="N6" s="29"/>
      <c r="O6" s="29"/>
      <c r="P6" s="29"/>
      <c r="Q6" s="8"/>
      <c r="R6" s="29"/>
      <c r="S6" s="8"/>
      <c r="T6" s="29"/>
      <c r="U6" s="29"/>
      <c r="V6" s="8"/>
    </row>
    <row r="7" spans="1:22" ht="12.75">
      <c r="A7" s="31"/>
      <c r="B7" s="8"/>
      <c r="C7" s="29"/>
      <c r="D7" s="29"/>
      <c r="E7" s="29"/>
      <c r="F7" s="29"/>
      <c r="G7" s="8"/>
      <c r="H7" s="8"/>
      <c r="I7" s="8"/>
      <c r="J7" s="8"/>
      <c r="K7" s="8"/>
      <c r="L7" s="8"/>
      <c r="M7" s="8"/>
      <c r="N7" s="29"/>
      <c r="O7" s="29"/>
      <c r="P7" s="29"/>
      <c r="Q7" s="8"/>
      <c r="R7" s="29"/>
      <c r="S7" s="8"/>
      <c r="T7" s="29"/>
      <c r="U7" s="29"/>
      <c r="V7" s="8"/>
    </row>
    <row r="8" spans="1:22" ht="12.75">
      <c r="A8" s="31"/>
      <c r="B8" s="8"/>
      <c r="C8" s="29"/>
      <c r="D8" s="29"/>
      <c r="E8" s="29"/>
      <c r="F8" s="29"/>
      <c r="G8" s="8"/>
      <c r="H8" s="8"/>
      <c r="I8" s="8"/>
      <c r="J8" s="8"/>
      <c r="K8" s="8"/>
      <c r="L8" s="8"/>
      <c r="M8" s="8"/>
      <c r="N8" s="29"/>
      <c r="O8" s="29"/>
      <c r="P8" s="29"/>
      <c r="Q8" s="8"/>
      <c r="R8" s="29"/>
      <c r="S8" s="8"/>
      <c r="T8" s="29"/>
      <c r="U8" s="29"/>
      <c r="V8" s="8"/>
    </row>
    <row r="9" spans="1:22" ht="12.75">
      <c r="A9" s="31"/>
      <c r="B9" s="8"/>
      <c r="C9" s="29"/>
      <c r="D9" s="29"/>
      <c r="E9" s="29"/>
      <c r="F9" s="29"/>
      <c r="G9" s="8"/>
      <c r="H9" s="8"/>
      <c r="I9" s="8"/>
      <c r="J9" s="8"/>
      <c r="K9" s="8"/>
      <c r="L9" s="8"/>
      <c r="M9" s="8"/>
      <c r="N9" s="29"/>
      <c r="O9" s="29"/>
      <c r="P9" s="29"/>
      <c r="Q9" s="8"/>
      <c r="R9" s="29"/>
      <c r="S9" s="8"/>
      <c r="T9" s="29"/>
      <c r="U9" s="29"/>
      <c r="V9" s="8"/>
    </row>
    <row r="10" spans="1:22" ht="12.75">
      <c r="A10" s="31"/>
      <c r="B10" s="8"/>
      <c r="C10" s="29"/>
      <c r="D10" s="29"/>
      <c r="E10" s="29"/>
      <c r="F10" s="29"/>
      <c r="G10" s="8"/>
      <c r="H10" s="8"/>
      <c r="I10" s="8"/>
      <c r="J10" s="8"/>
      <c r="K10" s="8"/>
      <c r="L10" s="8"/>
      <c r="M10" s="8"/>
      <c r="N10" s="29"/>
      <c r="O10" s="29"/>
      <c r="P10" s="29"/>
      <c r="Q10" s="8"/>
      <c r="R10" s="29"/>
      <c r="S10" s="8"/>
      <c r="T10" s="29"/>
      <c r="U10" s="29"/>
      <c r="V10" s="8"/>
    </row>
    <row r="11" spans="1:22" ht="12.75">
      <c r="A11" s="31"/>
      <c r="B11" s="8"/>
      <c r="C11" s="29"/>
      <c r="D11" s="29"/>
      <c r="E11" s="29"/>
      <c r="F11" s="29"/>
      <c r="G11" s="8"/>
      <c r="H11" s="8"/>
      <c r="I11" s="8"/>
      <c r="J11" s="8"/>
      <c r="K11" s="8"/>
      <c r="L11" s="8"/>
      <c r="M11" s="8"/>
      <c r="N11" s="29"/>
      <c r="O11" s="29"/>
      <c r="P11" s="29"/>
      <c r="Q11" s="8"/>
      <c r="R11" s="29"/>
      <c r="S11" s="8"/>
      <c r="T11" s="29"/>
      <c r="U11" s="29"/>
      <c r="V11" s="8"/>
    </row>
    <row r="12" spans="1:22" ht="12.75">
      <c r="A12" s="31"/>
      <c r="B12" s="8"/>
      <c r="C12" s="29"/>
      <c r="D12" s="29"/>
      <c r="E12" s="29"/>
      <c r="F12" s="29"/>
      <c r="G12" s="8"/>
      <c r="H12" s="8"/>
      <c r="I12" s="8"/>
      <c r="J12" s="8"/>
      <c r="K12" s="8"/>
      <c r="L12" s="8"/>
      <c r="M12" s="8"/>
      <c r="N12" s="29"/>
      <c r="O12" s="29"/>
      <c r="P12" s="29"/>
      <c r="Q12" s="8"/>
      <c r="R12" s="29"/>
      <c r="S12" s="8"/>
      <c r="T12" s="29"/>
      <c r="U12" s="29"/>
      <c r="V12" s="8"/>
    </row>
    <row r="13" spans="1:22" ht="12.75">
      <c r="A13" s="31"/>
      <c r="B13" s="8"/>
      <c r="C13" s="29"/>
      <c r="D13" s="29"/>
      <c r="E13" s="29"/>
      <c r="F13" s="29"/>
      <c r="G13" s="8"/>
      <c r="H13" s="8"/>
      <c r="I13" s="8"/>
      <c r="J13" s="8"/>
      <c r="K13" s="8"/>
      <c r="L13" s="8"/>
      <c r="M13" s="8"/>
      <c r="N13" s="29"/>
      <c r="O13" s="29"/>
      <c r="P13" s="29"/>
      <c r="Q13" s="8"/>
      <c r="R13" s="29"/>
      <c r="S13" s="8"/>
      <c r="T13" s="29"/>
      <c r="U13" s="29"/>
      <c r="V13" s="8"/>
    </row>
    <row r="14" spans="1:22" ht="12.75">
      <c r="A14" s="31"/>
      <c r="B14" s="8"/>
      <c r="C14" s="29"/>
      <c r="D14" s="29"/>
      <c r="E14" s="29"/>
      <c r="F14" s="29"/>
      <c r="G14" s="8"/>
      <c r="H14" s="8"/>
      <c r="I14" s="8"/>
      <c r="J14" s="8"/>
      <c r="K14" s="8"/>
      <c r="L14" s="8"/>
      <c r="M14" s="8"/>
      <c r="N14" s="29"/>
      <c r="O14" s="29"/>
      <c r="P14" s="29"/>
      <c r="Q14" s="8"/>
      <c r="R14" s="29"/>
      <c r="S14" s="8"/>
      <c r="T14" s="29"/>
      <c r="U14" s="29"/>
      <c r="V14" s="8"/>
    </row>
    <row r="15" spans="1:22" ht="12.75">
      <c r="A15" s="31"/>
      <c r="B15" s="8"/>
      <c r="C15" s="29"/>
      <c r="D15" s="29"/>
      <c r="E15" s="29"/>
      <c r="F15" s="29"/>
      <c r="G15" s="8"/>
      <c r="H15" s="8"/>
      <c r="I15" s="8"/>
      <c r="J15" s="8"/>
      <c r="K15" s="8"/>
      <c r="L15" s="8"/>
      <c r="M15" s="8"/>
      <c r="N15" s="29"/>
      <c r="O15" s="29"/>
      <c r="P15" s="29"/>
      <c r="Q15" s="8"/>
      <c r="R15" s="29"/>
      <c r="S15" s="8"/>
      <c r="T15" s="29"/>
      <c r="U15" s="29"/>
      <c r="V15" s="8"/>
    </row>
    <row r="16" spans="1:22" ht="12.75">
      <c r="A16" s="31"/>
      <c r="B16" s="8"/>
      <c r="C16" s="29"/>
      <c r="D16" s="29"/>
      <c r="E16" s="29"/>
      <c r="F16" s="29"/>
      <c r="G16" s="8"/>
      <c r="H16" s="8"/>
      <c r="I16" s="8"/>
      <c r="J16" s="8"/>
      <c r="K16" s="8"/>
      <c r="L16" s="8"/>
      <c r="M16" s="8"/>
      <c r="N16" s="29"/>
      <c r="O16" s="29"/>
      <c r="P16" s="29"/>
      <c r="Q16" s="8"/>
      <c r="R16" s="29"/>
      <c r="S16" s="8"/>
      <c r="T16" s="29"/>
      <c r="U16" s="29"/>
      <c r="V16" s="8"/>
    </row>
    <row r="17" spans="1:22" ht="12.75">
      <c r="A17" s="31"/>
      <c r="B17" s="8"/>
      <c r="C17" s="29"/>
      <c r="D17" s="29"/>
      <c r="E17" s="29"/>
      <c r="F17" s="29"/>
      <c r="G17" s="8"/>
      <c r="H17" s="8"/>
      <c r="I17" s="8"/>
      <c r="J17" s="8"/>
      <c r="K17" s="8"/>
      <c r="L17" s="8"/>
      <c r="M17" s="8"/>
      <c r="N17" s="29"/>
      <c r="O17" s="29"/>
      <c r="P17" s="29"/>
      <c r="Q17" s="8"/>
      <c r="R17" s="29"/>
      <c r="S17" s="8"/>
      <c r="T17" s="29"/>
      <c r="U17" s="29"/>
      <c r="V17" s="8"/>
    </row>
    <row r="18" spans="1:22" ht="12.75">
      <c r="A18" s="31"/>
      <c r="B18" s="8"/>
      <c r="C18" s="29"/>
      <c r="D18" s="29"/>
      <c r="E18" s="29"/>
      <c r="F18" s="29"/>
      <c r="G18" s="8"/>
      <c r="H18" s="8"/>
      <c r="I18" s="8"/>
      <c r="J18" s="8"/>
      <c r="K18" s="8"/>
      <c r="L18" s="8"/>
      <c r="M18" s="8"/>
      <c r="N18" s="29"/>
      <c r="O18" s="29"/>
      <c r="P18" s="29"/>
      <c r="Q18" s="8"/>
      <c r="R18" s="29"/>
      <c r="S18" s="8"/>
      <c r="T18" s="29"/>
      <c r="U18" s="29"/>
      <c r="V18" s="8"/>
    </row>
    <row r="19" spans="1:22" ht="12.75">
      <c r="A19" s="31"/>
      <c r="B19" s="8"/>
      <c r="C19" s="29"/>
      <c r="D19" s="29"/>
      <c r="E19" s="29"/>
      <c r="F19" s="29"/>
      <c r="G19" s="8"/>
      <c r="H19" s="8"/>
      <c r="I19" s="8"/>
      <c r="J19" s="8"/>
      <c r="K19" s="8"/>
      <c r="L19" s="8"/>
      <c r="M19" s="8"/>
      <c r="N19" s="29"/>
      <c r="O19" s="29"/>
      <c r="P19" s="29"/>
      <c r="Q19" s="8"/>
      <c r="R19" s="29"/>
      <c r="S19" s="8"/>
      <c r="T19" s="29"/>
      <c r="U19" s="29"/>
      <c r="V19" s="8"/>
    </row>
    <row r="20" spans="1:22" ht="12.75">
      <c r="A20" s="31"/>
      <c r="B20" s="8"/>
      <c r="C20" s="29"/>
      <c r="D20" s="29"/>
      <c r="E20" s="29"/>
      <c r="F20" s="29"/>
      <c r="G20" s="8"/>
      <c r="H20" s="8"/>
      <c r="I20" s="8"/>
      <c r="J20" s="8"/>
      <c r="K20" s="8"/>
      <c r="L20" s="8"/>
      <c r="M20" s="8"/>
      <c r="N20" s="29"/>
      <c r="O20" s="29"/>
      <c r="P20" s="29"/>
      <c r="Q20" s="8"/>
      <c r="R20" s="29"/>
      <c r="S20" s="8"/>
      <c r="T20" s="29"/>
      <c r="U20" s="29"/>
      <c r="V20" s="8"/>
    </row>
    <row r="21" spans="1:22" ht="12.75">
      <c r="A21" s="31"/>
      <c r="B21" s="8"/>
      <c r="C21" s="29"/>
      <c r="D21" s="29"/>
      <c r="E21" s="29"/>
      <c r="F21" s="29"/>
      <c r="G21" s="8"/>
      <c r="H21" s="8"/>
      <c r="I21" s="8"/>
      <c r="J21" s="8"/>
      <c r="K21" s="8"/>
      <c r="L21" s="8"/>
      <c r="M21" s="8"/>
      <c r="N21" s="29"/>
      <c r="O21" s="29"/>
      <c r="P21" s="29"/>
      <c r="Q21" s="8"/>
      <c r="R21" s="29"/>
      <c r="S21" s="8"/>
      <c r="T21" s="29"/>
      <c r="U21" s="29"/>
      <c r="V21" s="8"/>
    </row>
    <row r="22" spans="1:22" ht="12.75">
      <c r="A22" s="31"/>
      <c r="B22" s="8"/>
      <c r="C22" s="29"/>
      <c r="D22" s="29"/>
      <c r="E22" s="29"/>
      <c r="F22" s="29"/>
      <c r="G22" s="8"/>
      <c r="H22" s="8"/>
      <c r="I22" s="8"/>
      <c r="J22" s="8"/>
      <c r="K22" s="8"/>
      <c r="L22" s="8"/>
      <c r="M22" s="8"/>
      <c r="N22" s="29"/>
      <c r="O22" s="29"/>
      <c r="P22" s="29"/>
      <c r="Q22" s="8"/>
      <c r="R22" s="29"/>
      <c r="S22" s="8"/>
      <c r="T22" s="29"/>
      <c r="U22" s="29"/>
      <c r="V22" s="8"/>
    </row>
    <row r="23" spans="1:22" ht="12.75">
      <c r="A23" s="31"/>
      <c r="B23" s="8"/>
      <c r="C23" s="29"/>
      <c r="D23" s="29"/>
      <c r="E23" s="29"/>
      <c r="F23" s="29"/>
      <c r="G23" s="8"/>
      <c r="H23" s="8"/>
      <c r="I23" s="8"/>
      <c r="J23" s="8"/>
      <c r="K23" s="8"/>
      <c r="L23" s="8"/>
      <c r="M23" s="8"/>
      <c r="N23" s="29"/>
      <c r="O23" s="29"/>
      <c r="P23" s="29"/>
      <c r="Q23" s="8"/>
      <c r="R23" s="29"/>
      <c r="S23" s="8"/>
      <c r="T23" s="29"/>
      <c r="U23" s="29"/>
      <c r="V23" s="8"/>
    </row>
    <row r="24" spans="1:22" ht="12.75">
      <c r="A24" s="31"/>
      <c r="B24" s="8"/>
      <c r="C24" s="29"/>
      <c r="D24" s="29"/>
      <c r="E24" s="29"/>
      <c r="F24" s="29"/>
      <c r="G24" s="8"/>
      <c r="H24" s="8"/>
      <c r="I24" s="8"/>
      <c r="J24" s="8"/>
      <c r="K24" s="8"/>
      <c r="L24" s="8"/>
      <c r="M24" s="8"/>
      <c r="N24" s="29"/>
      <c r="O24" s="29"/>
      <c r="P24" s="29"/>
      <c r="Q24" s="8"/>
      <c r="R24" s="29"/>
      <c r="S24" s="8"/>
      <c r="T24" s="29"/>
      <c r="U24" s="29"/>
      <c r="V24" s="8"/>
    </row>
    <row r="25" spans="1:22" ht="12.75">
      <c r="A25" s="31"/>
      <c r="B25" s="8"/>
      <c r="C25" s="29"/>
      <c r="D25" s="29"/>
      <c r="E25" s="29"/>
      <c r="F25" s="29"/>
      <c r="G25" s="8"/>
      <c r="H25" s="8"/>
      <c r="I25" s="8"/>
      <c r="J25" s="8"/>
      <c r="K25" s="8"/>
      <c r="L25" s="8"/>
      <c r="M25" s="8"/>
      <c r="N25" s="29"/>
      <c r="O25" s="29"/>
      <c r="P25" s="29"/>
      <c r="Q25" s="8"/>
      <c r="R25" s="29"/>
      <c r="S25" s="8"/>
      <c r="T25" s="29"/>
      <c r="U25" s="29"/>
      <c r="V25" s="8"/>
    </row>
    <row r="26" spans="1:22" ht="12.75">
      <c r="A26" s="31"/>
      <c r="B26" s="8"/>
      <c r="C26" s="29"/>
      <c r="D26" s="29"/>
      <c r="E26" s="29"/>
      <c r="F26" s="29"/>
      <c r="G26" s="8"/>
      <c r="H26" s="8"/>
      <c r="I26" s="8"/>
      <c r="J26" s="8"/>
      <c r="K26" s="8"/>
      <c r="L26" s="8"/>
      <c r="M26" s="8"/>
      <c r="N26" s="29"/>
      <c r="O26" s="29"/>
      <c r="P26" s="29"/>
      <c r="Q26" s="8"/>
      <c r="R26" s="29"/>
      <c r="S26" s="8"/>
      <c r="T26" s="29"/>
      <c r="U26" s="29"/>
      <c r="V26" s="8"/>
    </row>
    <row r="27" spans="1:22" ht="12.75">
      <c r="A27" s="31"/>
      <c r="B27" s="8"/>
      <c r="C27" s="29"/>
      <c r="D27" s="29"/>
      <c r="E27" s="29"/>
      <c r="F27" s="29"/>
      <c r="G27" s="8"/>
      <c r="H27" s="8"/>
      <c r="I27" s="8"/>
      <c r="J27" s="8"/>
      <c r="K27" s="8"/>
      <c r="L27" s="8"/>
      <c r="M27" s="8"/>
      <c r="N27" s="29"/>
      <c r="O27" s="29"/>
      <c r="P27" s="29"/>
      <c r="Q27" s="8"/>
      <c r="R27" s="29"/>
      <c r="S27" s="8"/>
      <c r="T27" s="29"/>
      <c r="U27" s="29"/>
      <c r="V27" s="8"/>
    </row>
    <row r="28" spans="1:22" ht="12.75">
      <c r="A28" s="31"/>
      <c r="B28" s="8"/>
      <c r="C28" s="29"/>
      <c r="D28" s="29"/>
      <c r="E28" s="29"/>
      <c r="F28" s="29"/>
      <c r="G28" s="8"/>
      <c r="H28" s="8"/>
      <c r="I28" s="8"/>
      <c r="J28" s="8"/>
      <c r="K28" s="8"/>
      <c r="L28" s="8"/>
      <c r="M28" s="8"/>
      <c r="N28" s="29"/>
      <c r="O28" s="29"/>
      <c r="P28" s="29"/>
      <c r="Q28" s="8"/>
      <c r="R28" s="29"/>
      <c r="S28" s="8"/>
      <c r="T28" s="29"/>
      <c r="U28" s="29"/>
      <c r="V28" s="8"/>
    </row>
    <row r="29" spans="1:22" ht="12.75">
      <c r="A29" s="31"/>
      <c r="B29" s="8"/>
      <c r="C29" s="29"/>
      <c r="D29" s="29"/>
      <c r="E29" s="29"/>
      <c r="F29" s="29"/>
      <c r="G29" s="8"/>
      <c r="H29" s="8"/>
      <c r="I29" s="8"/>
      <c r="J29" s="8"/>
      <c r="K29" s="8"/>
      <c r="L29" s="8"/>
      <c r="M29" s="8"/>
      <c r="N29" s="29"/>
      <c r="O29" s="29"/>
      <c r="P29" s="29"/>
      <c r="Q29" s="8"/>
      <c r="R29" s="29"/>
      <c r="S29" s="8"/>
      <c r="T29" s="29"/>
      <c r="U29" s="29"/>
      <c r="V29" s="8"/>
    </row>
    <row r="30" spans="1:22" ht="12.75">
      <c r="A30" s="31"/>
      <c r="B30" s="8"/>
      <c r="C30" s="29"/>
      <c r="D30" s="29"/>
      <c r="E30" s="29"/>
      <c r="F30" s="29"/>
      <c r="G30" s="8"/>
      <c r="H30" s="8"/>
      <c r="I30" s="8"/>
      <c r="J30" s="8"/>
      <c r="K30" s="8"/>
      <c r="L30" s="8"/>
      <c r="M30" s="8"/>
      <c r="N30" s="29"/>
      <c r="O30" s="29"/>
      <c r="P30" s="29"/>
      <c r="Q30" s="8"/>
      <c r="R30" s="29"/>
      <c r="S30" s="8"/>
      <c r="T30" s="29"/>
      <c r="U30" s="29"/>
      <c r="V30" s="8"/>
    </row>
    <row r="31" spans="1:22" ht="12.75">
      <c r="A31" s="31"/>
      <c r="B31" s="8"/>
      <c r="C31" s="29"/>
      <c r="D31" s="29"/>
      <c r="E31" s="29"/>
      <c r="F31" s="29"/>
      <c r="G31" s="8"/>
      <c r="H31" s="8"/>
      <c r="I31" s="8"/>
      <c r="J31" s="8"/>
      <c r="K31" s="8"/>
      <c r="L31" s="8"/>
      <c r="M31" s="8"/>
      <c r="N31" s="29"/>
      <c r="O31" s="29"/>
      <c r="P31" s="29"/>
      <c r="Q31" s="8"/>
      <c r="R31" s="29"/>
      <c r="S31" s="8"/>
      <c r="T31" s="29"/>
      <c r="U31" s="29"/>
      <c r="V31" s="8"/>
    </row>
    <row r="32" spans="1:22" ht="12.75">
      <c r="A32" s="31"/>
      <c r="B32" s="8"/>
      <c r="C32" s="29"/>
      <c r="D32" s="29"/>
      <c r="E32" s="29"/>
      <c r="F32" s="29"/>
      <c r="G32" s="8"/>
      <c r="H32" s="8"/>
      <c r="I32" s="8"/>
      <c r="J32" s="8"/>
      <c r="K32" s="8"/>
      <c r="L32" s="8"/>
      <c r="M32" s="8"/>
      <c r="N32" s="29"/>
      <c r="O32" s="29"/>
      <c r="P32" s="29"/>
      <c r="Q32" s="8"/>
      <c r="R32" s="29"/>
      <c r="S32" s="8"/>
      <c r="T32" s="29"/>
      <c r="U32" s="29"/>
      <c r="V32" s="8"/>
    </row>
    <row r="33" spans="1:22" ht="12.75">
      <c r="A33" s="31"/>
      <c r="B33" s="8"/>
      <c r="C33" s="29"/>
      <c r="D33" s="29"/>
      <c r="E33" s="29"/>
      <c r="F33" s="29"/>
      <c r="G33" s="8"/>
      <c r="H33" s="8"/>
      <c r="I33" s="8"/>
      <c r="J33" s="8"/>
      <c r="K33" s="8"/>
      <c r="L33" s="8"/>
      <c r="M33" s="8"/>
      <c r="N33" s="29"/>
      <c r="O33" s="29"/>
      <c r="P33" s="29"/>
      <c r="Q33" s="8"/>
      <c r="R33" s="29"/>
      <c r="S33" s="8"/>
      <c r="T33" s="29"/>
      <c r="U33" s="29"/>
      <c r="V33" s="8"/>
    </row>
    <row r="34" spans="1:22" ht="12.75">
      <c r="A34" s="31"/>
      <c r="B34" s="8"/>
      <c r="C34" s="29"/>
      <c r="D34" s="29"/>
      <c r="E34" s="29"/>
      <c r="F34" s="29"/>
      <c r="G34" s="8"/>
      <c r="H34" s="8"/>
      <c r="I34" s="8"/>
      <c r="J34" s="8"/>
      <c r="K34" s="8"/>
      <c r="L34" s="8"/>
      <c r="M34" s="8"/>
      <c r="N34" s="29"/>
      <c r="O34" s="29"/>
      <c r="P34" s="29"/>
      <c r="Q34" s="8"/>
      <c r="R34" s="29"/>
      <c r="S34" s="8"/>
      <c r="T34" s="29"/>
      <c r="U34" s="29"/>
      <c r="V34" s="8"/>
    </row>
    <row r="35" spans="1:22" ht="12.75">
      <c r="A35" s="31"/>
      <c r="B35" s="8"/>
      <c r="C35" s="29"/>
      <c r="D35" s="29"/>
      <c r="E35" s="29"/>
      <c r="F35" s="29"/>
      <c r="G35" s="8"/>
      <c r="H35" s="8"/>
      <c r="I35" s="8"/>
      <c r="J35" s="8"/>
      <c r="K35" s="8"/>
      <c r="L35" s="8"/>
      <c r="M35" s="8"/>
      <c r="N35" s="29"/>
      <c r="O35" s="29"/>
      <c r="P35" s="29"/>
      <c r="Q35" s="8"/>
      <c r="R35" s="29"/>
      <c r="S35" s="8"/>
      <c r="T35" s="29"/>
      <c r="U35" s="29"/>
      <c r="V35" s="8"/>
    </row>
    <row r="36" spans="1:22" ht="12.75">
      <c r="A36" s="31"/>
      <c r="B36" s="8"/>
      <c r="C36" s="29"/>
      <c r="D36" s="29"/>
      <c r="E36" s="29"/>
      <c r="F36" s="29"/>
      <c r="G36" s="8"/>
      <c r="H36" s="8"/>
      <c r="I36" s="8"/>
      <c r="J36" s="8"/>
      <c r="K36" s="8"/>
      <c r="L36" s="8"/>
      <c r="M36" s="8"/>
      <c r="N36" s="29"/>
      <c r="O36" s="29"/>
      <c r="P36" s="29"/>
      <c r="Q36" s="8"/>
      <c r="R36" s="29"/>
      <c r="S36" s="8"/>
      <c r="T36" s="29"/>
      <c r="U36" s="29"/>
      <c r="V36" s="8"/>
    </row>
    <row r="37" spans="1:22" ht="12.75">
      <c r="A37" s="31"/>
      <c r="B37" s="8"/>
      <c r="C37" s="29"/>
      <c r="D37" s="29"/>
      <c r="E37" s="29"/>
      <c r="F37" s="29"/>
      <c r="G37" s="8"/>
      <c r="H37" s="8"/>
      <c r="I37" s="8"/>
      <c r="J37" s="8"/>
      <c r="K37" s="8"/>
      <c r="L37" s="8"/>
      <c r="M37" s="8"/>
      <c r="N37" s="29"/>
      <c r="O37" s="29"/>
      <c r="P37" s="29"/>
      <c r="Q37" s="8"/>
      <c r="R37" s="29"/>
      <c r="S37" s="8"/>
      <c r="T37" s="29"/>
      <c r="U37" s="29"/>
      <c r="V37" s="8"/>
    </row>
    <row r="38" spans="1:22" ht="12.75">
      <c r="A38" s="31"/>
      <c r="B38" s="8"/>
      <c r="C38" s="29"/>
      <c r="D38" s="29"/>
      <c r="E38" s="29"/>
      <c r="F38" s="29"/>
      <c r="G38" s="8"/>
      <c r="H38" s="8"/>
      <c r="I38" s="8"/>
      <c r="J38" s="8"/>
      <c r="K38" s="8"/>
      <c r="L38" s="8"/>
      <c r="M38" s="8"/>
      <c r="N38" s="29"/>
      <c r="O38" s="29"/>
      <c r="P38" s="29"/>
      <c r="Q38" s="8"/>
      <c r="R38" s="29"/>
      <c r="S38" s="8"/>
      <c r="T38" s="29"/>
      <c r="U38" s="29"/>
      <c r="V38" s="8"/>
    </row>
    <row r="39" spans="1:22" ht="12.75">
      <c r="A39" s="31"/>
      <c r="B39" s="8"/>
      <c r="C39" s="29"/>
      <c r="D39" s="29"/>
      <c r="E39" s="29"/>
      <c r="F39" s="29"/>
      <c r="G39" s="8"/>
      <c r="H39" s="8"/>
      <c r="I39" s="8"/>
      <c r="J39" s="8"/>
      <c r="K39" s="8"/>
      <c r="L39" s="8"/>
      <c r="M39" s="8"/>
      <c r="N39" s="29"/>
      <c r="O39" s="29"/>
      <c r="P39" s="29"/>
      <c r="Q39" s="8"/>
      <c r="R39" s="29"/>
      <c r="S39" s="8"/>
      <c r="T39" s="29"/>
      <c r="U39" s="29"/>
      <c r="V39" s="8"/>
    </row>
    <row r="40" spans="1:22" ht="12.75">
      <c r="A40" s="31"/>
      <c r="B40" s="8"/>
      <c r="C40" s="29"/>
      <c r="D40" s="29"/>
      <c r="E40" s="29"/>
      <c r="F40" s="29"/>
      <c r="G40" s="8"/>
      <c r="H40" s="8"/>
      <c r="I40" s="8"/>
      <c r="J40" s="8"/>
      <c r="K40" s="8"/>
      <c r="L40" s="8"/>
      <c r="M40" s="8"/>
      <c r="N40" s="29"/>
      <c r="O40" s="29"/>
      <c r="P40" s="29"/>
      <c r="Q40" s="8"/>
      <c r="R40" s="29"/>
      <c r="S40" s="8"/>
      <c r="T40" s="29"/>
      <c r="U40" s="29"/>
      <c r="V40" s="8"/>
    </row>
    <row r="41" spans="1:22" ht="12.75">
      <c r="A41" s="31"/>
      <c r="B41" s="8"/>
      <c r="C41" s="29"/>
      <c r="D41" s="29"/>
      <c r="E41" s="29"/>
      <c r="F41" s="29"/>
      <c r="G41" s="8"/>
      <c r="H41" s="8"/>
      <c r="I41" s="8"/>
      <c r="J41" s="8"/>
      <c r="K41" s="8"/>
      <c r="L41" s="8"/>
      <c r="M41" s="8"/>
      <c r="N41" s="29"/>
      <c r="O41" s="29"/>
      <c r="P41" s="29"/>
      <c r="Q41" s="8"/>
      <c r="R41" s="29"/>
      <c r="S41" s="8"/>
      <c r="T41" s="29"/>
      <c r="U41" s="29"/>
      <c r="V41" s="8"/>
    </row>
    <row r="42" spans="1:22" ht="12.75">
      <c r="A42" s="31"/>
      <c r="B42" s="8"/>
      <c r="C42" s="29"/>
      <c r="D42" s="29"/>
      <c r="E42" s="29"/>
      <c r="F42" s="29"/>
      <c r="G42" s="8"/>
      <c r="H42" s="8"/>
      <c r="I42" s="8"/>
      <c r="J42" s="8"/>
      <c r="K42" s="8"/>
      <c r="L42" s="8"/>
      <c r="M42" s="8"/>
      <c r="N42" s="29"/>
      <c r="O42" s="29"/>
      <c r="P42" s="29"/>
      <c r="Q42" s="8"/>
      <c r="R42" s="29"/>
      <c r="S42" s="8"/>
      <c r="T42" s="29"/>
      <c r="U42" s="29"/>
      <c r="V42" s="8"/>
    </row>
    <row r="43" spans="1:22" ht="12.75">
      <c r="A43" s="31"/>
      <c r="B43" s="8"/>
      <c r="C43" s="29"/>
      <c r="D43" s="29"/>
      <c r="E43" s="29"/>
      <c r="F43" s="29"/>
      <c r="G43" s="8"/>
      <c r="H43" s="8"/>
      <c r="I43" s="8"/>
      <c r="J43" s="8"/>
      <c r="K43" s="8"/>
      <c r="L43" s="8"/>
      <c r="M43" s="8"/>
      <c r="N43" s="29"/>
      <c r="O43" s="29"/>
      <c r="P43" s="29"/>
      <c r="Q43" s="8"/>
      <c r="R43" s="29"/>
      <c r="S43" s="8"/>
      <c r="T43" s="29"/>
      <c r="U43" s="29"/>
      <c r="V43" s="8"/>
    </row>
    <row r="44" spans="1:22" ht="12.75">
      <c r="A44" s="31"/>
      <c r="B44" s="8"/>
      <c r="C44" s="29"/>
      <c r="D44" s="29"/>
      <c r="E44" s="29"/>
      <c r="F44" s="29"/>
      <c r="G44" s="8"/>
      <c r="H44" s="8"/>
      <c r="I44" s="8"/>
      <c r="J44" s="8"/>
      <c r="K44" s="8"/>
      <c r="L44" s="8"/>
      <c r="M44" s="8"/>
      <c r="N44" s="29"/>
      <c r="O44" s="29"/>
      <c r="P44" s="29"/>
      <c r="Q44" s="8"/>
      <c r="R44" s="29"/>
      <c r="S44" s="8"/>
      <c r="T44" s="29"/>
      <c r="U44" s="29"/>
      <c r="V44" s="8"/>
    </row>
    <row r="45" spans="1:22" ht="12.75">
      <c r="A45" s="31"/>
      <c r="B45" s="8"/>
      <c r="C45" s="29"/>
      <c r="D45" s="29"/>
      <c r="E45" s="29"/>
      <c r="F45" s="29"/>
      <c r="G45" s="8"/>
      <c r="H45" s="8"/>
      <c r="I45" s="8"/>
      <c r="J45" s="8"/>
      <c r="K45" s="8"/>
      <c r="L45" s="8"/>
      <c r="M45" s="8"/>
      <c r="N45" s="29"/>
      <c r="O45" s="29"/>
      <c r="P45" s="29"/>
      <c r="Q45" s="8"/>
      <c r="R45" s="29"/>
      <c r="S45" s="8"/>
      <c r="T45" s="29"/>
      <c r="U45" s="29"/>
      <c r="V45" s="8"/>
    </row>
    <row r="46" spans="1:22" ht="12.75">
      <c r="A46" s="31"/>
      <c r="B46" s="8"/>
      <c r="C46" s="29"/>
      <c r="D46" s="29"/>
      <c r="E46" s="29"/>
      <c r="F46" s="29"/>
      <c r="G46" s="8"/>
      <c r="H46" s="8"/>
      <c r="I46" s="8"/>
      <c r="J46" s="8"/>
      <c r="K46" s="8"/>
      <c r="L46" s="8"/>
      <c r="M46" s="8"/>
      <c r="N46" s="29"/>
      <c r="O46" s="29"/>
      <c r="P46" s="29"/>
      <c r="Q46" s="8"/>
      <c r="R46" s="29"/>
      <c r="S46" s="8"/>
      <c r="T46" s="29"/>
      <c r="U46" s="29"/>
      <c r="V46" s="8"/>
    </row>
    <row r="47" spans="1:22" ht="12.75">
      <c r="A47" s="31"/>
      <c r="B47" s="8"/>
      <c r="C47" s="29"/>
      <c r="D47" s="29"/>
      <c r="E47" s="29"/>
      <c r="F47" s="29"/>
      <c r="G47" s="8"/>
      <c r="H47" s="8"/>
      <c r="I47" s="8"/>
      <c r="J47" s="8"/>
      <c r="K47" s="8"/>
      <c r="L47" s="8"/>
      <c r="M47" s="8"/>
      <c r="N47" s="29"/>
      <c r="O47" s="29"/>
      <c r="P47" s="29"/>
      <c r="Q47" s="8"/>
      <c r="R47" s="29"/>
      <c r="S47" s="8"/>
      <c r="T47" s="29"/>
      <c r="U47" s="29"/>
      <c r="V47" s="8"/>
    </row>
    <row r="48" spans="1:22" ht="12.75">
      <c r="A48" s="31"/>
      <c r="B48" s="8"/>
      <c r="C48" s="29"/>
      <c r="D48" s="29"/>
      <c r="E48" s="29"/>
      <c r="F48" s="29"/>
      <c r="G48" s="8"/>
      <c r="H48" s="8"/>
      <c r="I48" s="8"/>
      <c r="J48" s="8"/>
      <c r="K48" s="8"/>
      <c r="L48" s="8"/>
      <c r="M48" s="8"/>
      <c r="N48" s="29"/>
      <c r="O48" s="29"/>
      <c r="P48" s="29"/>
      <c r="Q48" s="8"/>
      <c r="R48" s="29"/>
      <c r="S48" s="8"/>
      <c r="T48" s="29"/>
      <c r="U48" s="29"/>
      <c r="V48" s="8"/>
    </row>
    <row r="49" spans="1:22" ht="12.75">
      <c r="A49" s="31"/>
      <c r="B49" s="8"/>
      <c r="C49" s="29"/>
      <c r="D49" s="29"/>
      <c r="E49" s="29"/>
      <c r="F49" s="29"/>
      <c r="G49" s="8"/>
      <c r="H49" s="8"/>
      <c r="I49" s="8"/>
      <c r="J49" s="8"/>
      <c r="K49" s="8"/>
      <c r="L49" s="8"/>
      <c r="M49" s="8"/>
      <c r="N49" s="29"/>
      <c r="O49" s="29"/>
      <c r="P49" s="29"/>
      <c r="Q49" s="8"/>
      <c r="R49" s="29"/>
      <c r="S49" s="8"/>
      <c r="T49" s="29"/>
      <c r="U49" s="29"/>
      <c r="V49" s="8"/>
    </row>
    <row r="50" spans="1:22" ht="12.75">
      <c r="A50" s="31"/>
      <c r="B50" s="8"/>
      <c r="C50" s="29"/>
      <c r="D50" s="29"/>
      <c r="E50" s="29"/>
      <c r="F50" s="29"/>
      <c r="G50" s="8"/>
      <c r="H50" s="8"/>
      <c r="I50" s="8"/>
      <c r="J50" s="8"/>
      <c r="K50" s="8"/>
      <c r="L50" s="8"/>
      <c r="M50" s="8"/>
      <c r="N50" s="29"/>
      <c r="O50" s="29"/>
      <c r="P50" s="29"/>
      <c r="Q50" s="8"/>
      <c r="R50" s="29"/>
      <c r="S50" s="8"/>
      <c r="T50" s="29"/>
      <c r="U50" s="29"/>
      <c r="V50" s="8"/>
    </row>
    <row r="51" spans="1:22" ht="12.75">
      <c r="A51" s="31"/>
      <c r="B51" s="8"/>
      <c r="C51" s="29"/>
      <c r="D51" s="29"/>
      <c r="E51" s="29"/>
      <c r="F51" s="29"/>
      <c r="G51" s="8"/>
      <c r="H51" s="8"/>
      <c r="I51" s="8"/>
      <c r="J51" s="8"/>
      <c r="K51" s="8"/>
      <c r="L51" s="8"/>
      <c r="M51" s="8"/>
      <c r="N51" s="29"/>
      <c r="O51" s="29"/>
      <c r="P51" s="29"/>
      <c r="Q51" s="8"/>
      <c r="R51" s="29"/>
      <c r="S51" s="8"/>
      <c r="T51" s="29"/>
      <c r="U51" s="29"/>
      <c r="V51" s="8"/>
    </row>
    <row r="52" spans="1:22" ht="12.75">
      <c r="A52" s="31"/>
      <c r="B52" s="8"/>
      <c r="C52" s="29"/>
      <c r="D52" s="29"/>
      <c r="E52" s="29"/>
      <c r="F52" s="29"/>
      <c r="G52" s="8"/>
      <c r="H52" s="8"/>
      <c r="I52" s="8"/>
      <c r="J52" s="8"/>
      <c r="K52" s="8"/>
      <c r="L52" s="8"/>
      <c r="M52" s="8"/>
      <c r="N52" s="29"/>
      <c r="O52" s="29"/>
      <c r="P52" s="29"/>
      <c r="Q52" s="8"/>
      <c r="R52" s="29"/>
      <c r="S52" s="8"/>
      <c r="T52" s="29"/>
      <c r="U52" s="29"/>
      <c r="V52" s="8"/>
    </row>
    <row r="53" spans="1:22" ht="12.75">
      <c r="A53" s="31"/>
      <c r="B53" s="8"/>
      <c r="C53" s="29"/>
      <c r="D53" s="29"/>
      <c r="E53" s="29"/>
      <c r="F53" s="29"/>
      <c r="G53" s="8"/>
      <c r="H53" s="8"/>
      <c r="I53" s="8"/>
      <c r="J53" s="8"/>
      <c r="K53" s="8"/>
      <c r="L53" s="8"/>
      <c r="M53" s="8"/>
      <c r="N53" s="29"/>
      <c r="O53" s="29"/>
      <c r="P53" s="29"/>
      <c r="Q53" s="8"/>
      <c r="R53" s="29"/>
      <c r="S53" s="8"/>
      <c r="T53" s="29"/>
      <c r="U53" s="29"/>
      <c r="V53" s="8"/>
    </row>
    <row r="54" spans="1:22" ht="12.75">
      <c r="A54" s="31"/>
      <c r="B54" s="8"/>
      <c r="C54" s="29"/>
      <c r="D54" s="29"/>
      <c r="E54" s="29"/>
      <c r="F54" s="29"/>
      <c r="G54" s="8"/>
      <c r="H54" s="8"/>
      <c r="I54" s="8"/>
      <c r="J54" s="8"/>
      <c r="K54" s="8"/>
      <c r="L54" s="8"/>
      <c r="M54" s="8"/>
      <c r="N54" s="29"/>
      <c r="O54" s="29"/>
      <c r="P54" s="29"/>
      <c r="Q54" s="8"/>
      <c r="R54" s="29"/>
      <c r="S54" s="8"/>
      <c r="T54" s="29"/>
      <c r="U54" s="29"/>
      <c r="V54" s="8"/>
    </row>
    <row r="55" spans="1:22" ht="12.75">
      <c r="A55" s="31"/>
      <c r="B55" s="8"/>
      <c r="C55" s="29"/>
      <c r="D55" s="29"/>
      <c r="E55" s="29"/>
      <c r="F55" s="29"/>
      <c r="G55" s="8"/>
      <c r="H55" s="8"/>
      <c r="I55" s="8"/>
      <c r="J55" s="8"/>
      <c r="K55" s="8"/>
      <c r="L55" s="8"/>
      <c r="M55" s="8"/>
      <c r="N55" s="29"/>
      <c r="O55" s="29"/>
      <c r="P55" s="29"/>
      <c r="Q55" s="8"/>
      <c r="R55" s="29"/>
      <c r="S55" s="8"/>
      <c r="T55" s="29"/>
      <c r="U55" s="29"/>
      <c r="V55" s="8"/>
    </row>
    <row r="56" spans="1:22" ht="12.75">
      <c r="A56" s="31"/>
      <c r="B56" s="8"/>
      <c r="C56" s="29"/>
      <c r="D56" s="29"/>
      <c r="E56" s="29"/>
      <c r="F56" s="29"/>
      <c r="G56" s="8"/>
      <c r="H56" s="8"/>
      <c r="I56" s="8"/>
      <c r="J56" s="8"/>
      <c r="K56" s="8"/>
      <c r="L56" s="8"/>
      <c r="M56" s="8"/>
      <c r="N56" s="29"/>
      <c r="O56" s="29"/>
      <c r="P56" s="29"/>
      <c r="Q56" s="8"/>
      <c r="R56" s="29"/>
      <c r="S56" s="8"/>
      <c r="T56" s="29"/>
      <c r="U56" s="29"/>
      <c r="V56" s="8"/>
    </row>
    <row r="57" spans="1:22" ht="12.75">
      <c r="A57" s="31"/>
      <c r="B57" s="8"/>
      <c r="C57" s="29"/>
      <c r="D57" s="29"/>
      <c r="E57" s="29"/>
      <c r="F57" s="29"/>
      <c r="G57" s="8"/>
      <c r="H57" s="8"/>
      <c r="I57" s="8"/>
      <c r="J57" s="8"/>
      <c r="K57" s="8"/>
      <c r="L57" s="8"/>
      <c r="M57" s="8"/>
      <c r="N57" s="29"/>
      <c r="O57" s="29"/>
      <c r="P57" s="29"/>
      <c r="Q57" s="8"/>
      <c r="R57" s="29"/>
      <c r="S57" s="8"/>
      <c r="T57" s="29"/>
      <c r="U57" s="29"/>
      <c r="V57" s="8"/>
    </row>
    <row r="58" spans="1:22" ht="12.75">
      <c r="A58" s="31"/>
      <c r="B58" s="8"/>
      <c r="C58" s="29"/>
      <c r="D58" s="29"/>
      <c r="E58" s="29"/>
      <c r="F58" s="29"/>
      <c r="G58" s="8"/>
      <c r="H58" s="8"/>
      <c r="I58" s="8"/>
      <c r="J58" s="8"/>
      <c r="K58" s="8"/>
      <c r="L58" s="8"/>
      <c r="M58" s="8"/>
      <c r="N58" s="29"/>
      <c r="O58" s="29"/>
      <c r="P58" s="29"/>
      <c r="Q58" s="8"/>
      <c r="R58" s="29"/>
      <c r="S58" s="8"/>
      <c r="T58" s="29"/>
      <c r="U58" s="29"/>
      <c r="V58" s="8"/>
    </row>
    <row r="59" spans="1:22" ht="12.75">
      <c r="A59" s="31"/>
      <c r="B59" s="8"/>
      <c r="C59" s="29"/>
      <c r="D59" s="29"/>
      <c r="E59" s="29"/>
      <c r="F59" s="29"/>
      <c r="G59" s="8"/>
      <c r="H59" s="8"/>
      <c r="I59" s="8"/>
      <c r="J59" s="8"/>
      <c r="K59" s="8"/>
      <c r="L59" s="8"/>
      <c r="M59" s="8"/>
      <c r="N59" s="29"/>
      <c r="O59" s="29"/>
      <c r="P59" s="29"/>
      <c r="Q59" s="8"/>
      <c r="R59" s="29"/>
      <c r="S59" s="8"/>
      <c r="T59" s="29"/>
      <c r="U59" s="29"/>
      <c r="V59" s="8"/>
    </row>
    <row r="60" spans="1:22" ht="12.75">
      <c r="A60" s="31"/>
      <c r="B60" s="8"/>
      <c r="C60" s="29"/>
      <c r="D60" s="29"/>
      <c r="E60" s="29"/>
      <c r="F60" s="29"/>
      <c r="G60" s="8"/>
      <c r="H60" s="8"/>
      <c r="I60" s="8"/>
      <c r="J60" s="8"/>
      <c r="K60" s="8"/>
      <c r="L60" s="8"/>
      <c r="M60" s="8"/>
      <c r="N60" s="29"/>
      <c r="O60" s="29"/>
      <c r="P60" s="29"/>
      <c r="Q60" s="8"/>
      <c r="R60" s="29"/>
      <c r="S60" s="8"/>
      <c r="T60" s="29"/>
      <c r="U60" s="29"/>
      <c r="V60" s="8"/>
    </row>
    <row r="61" spans="1:22" ht="12.75">
      <c r="A61" s="31"/>
      <c r="B61" s="8"/>
      <c r="C61" s="29"/>
      <c r="D61" s="29"/>
      <c r="E61" s="29"/>
      <c r="F61" s="29"/>
      <c r="G61" s="8"/>
      <c r="H61" s="8"/>
      <c r="I61" s="8"/>
      <c r="J61" s="8"/>
      <c r="K61" s="8"/>
      <c r="L61" s="8"/>
      <c r="M61" s="8"/>
      <c r="N61" s="29"/>
      <c r="O61" s="29"/>
      <c r="P61" s="29"/>
      <c r="Q61" s="8"/>
      <c r="R61" s="29"/>
      <c r="S61" s="8"/>
      <c r="T61" s="29"/>
      <c r="U61" s="29"/>
      <c r="V61" s="8"/>
    </row>
    <row r="62" spans="1:22" ht="12.75">
      <c r="A62" s="31"/>
      <c r="B62" s="8"/>
      <c r="C62" s="29"/>
      <c r="D62" s="29"/>
      <c r="E62" s="29"/>
      <c r="F62" s="29"/>
      <c r="G62" s="8"/>
      <c r="H62" s="8"/>
      <c r="I62" s="8"/>
      <c r="J62" s="8"/>
      <c r="K62" s="8"/>
      <c r="L62" s="8"/>
      <c r="M62" s="8"/>
      <c r="N62" s="29"/>
      <c r="O62" s="29"/>
      <c r="P62" s="29"/>
      <c r="Q62" s="8"/>
      <c r="R62" s="29"/>
      <c r="S62" s="8"/>
      <c r="T62" s="29"/>
      <c r="U62" s="29"/>
      <c r="V62" s="8"/>
    </row>
    <row r="63" spans="1:22" ht="12.75">
      <c r="A63" s="31"/>
      <c r="B63" s="8"/>
      <c r="C63" s="29"/>
      <c r="D63" s="29"/>
      <c r="E63" s="29"/>
      <c r="F63" s="29"/>
      <c r="G63" s="8"/>
      <c r="H63" s="8"/>
      <c r="I63" s="8"/>
      <c r="J63" s="8"/>
      <c r="K63" s="8"/>
      <c r="L63" s="8"/>
      <c r="M63" s="8"/>
      <c r="N63" s="29"/>
      <c r="O63" s="29"/>
      <c r="P63" s="29"/>
      <c r="Q63" s="8"/>
      <c r="R63" s="29"/>
      <c r="S63" s="8"/>
      <c r="T63" s="29"/>
      <c r="U63" s="29"/>
      <c r="V63" s="8"/>
    </row>
    <row r="64" spans="1:22" ht="12.75">
      <c r="A64" s="31"/>
      <c r="B64" s="8"/>
      <c r="C64" s="29"/>
      <c r="D64" s="29"/>
      <c r="E64" s="29"/>
      <c r="F64" s="29"/>
      <c r="G64" s="8"/>
      <c r="H64" s="8"/>
      <c r="I64" s="8"/>
      <c r="J64" s="8"/>
      <c r="K64" s="8"/>
      <c r="L64" s="8"/>
      <c r="M64" s="8"/>
      <c r="N64" s="29"/>
      <c r="O64" s="29"/>
      <c r="P64" s="29"/>
      <c r="Q64" s="8"/>
      <c r="R64" s="29"/>
      <c r="S64" s="8"/>
      <c r="T64" s="29"/>
      <c r="U64" s="29"/>
      <c r="V64" s="8"/>
    </row>
    <row r="65" spans="1:22" ht="12.75">
      <c r="A65" s="31"/>
      <c r="B65" s="8"/>
      <c r="C65" s="29"/>
      <c r="D65" s="29"/>
      <c r="E65" s="29"/>
      <c r="F65" s="29"/>
      <c r="G65" s="8"/>
      <c r="H65" s="8"/>
      <c r="I65" s="8"/>
      <c r="J65" s="8"/>
      <c r="K65" s="8"/>
      <c r="L65" s="8"/>
      <c r="M65" s="8"/>
      <c r="N65" s="29"/>
      <c r="O65" s="29"/>
      <c r="P65" s="29"/>
      <c r="Q65" s="8"/>
      <c r="R65" s="29"/>
      <c r="S65" s="8"/>
      <c r="T65" s="29"/>
      <c r="U65" s="29"/>
      <c r="V65" s="8"/>
    </row>
    <row r="66" spans="1:22" ht="12.75">
      <c r="A66" s="31"/>
      <c r="B66" s="8"/>
      <c r="C66" s="29"/>
      <c r="D66" s="29"/>
      <c r="E66" s="29"/>
      <c r="F66" s="29"/>
      <c r="G66" s="8"/>
      <c r="H66" s="8"/>
      <c r="I66" s="8"/>
      <c r="J66" s="8"/>
      <c r="K66" s="8"/>
      <c r="L66" s="8"/>
      <c r="M66" s="8"/>
      <c r="N66" s="29"/>
      <c r="O66" s="29"/>
      <c r="P66" s="29"/>
      <c r="Q66" s="8"/>
      <c r="R66" s="29"/>
      <c r="S66" s="8"/>
      <c r="T66" s="29"/>
      <c r="U66" s="29"/>
      <c r="V66" s="8"/>
    </row>
    <row r="67" spans="1:22" ht="12.75">
      <c r="A67" s="31"/>
      <c r="B67" s="8"/>
      <c r="C67" s="29"/>
      <c r="D67" s="29"/>
      <c r="E67" s="29"/>
      <c r="F67" s="29"/>
      <c r="G67" s="8"/>
      <c r="H67" s="8"/>
      <c r="I67" s="8"/>
      <c r="J67" s="8"/>
      <c r="K67" s="8"/>
      <c r="L67" s="8"/>
      <c r="M67" s="8"/>
      <c r="N67" s="29"/>
      <c r="O67" s="29"/>
      <c r="P67" s="29"/>
      <c r="Q67" s="8"/>
      <c r="R67" s="29"/>
      <c r="S67" s="8"/>
      <c r="T67" s="29"/>
      <c r="U67" s="29"/>
      <c r="V67" s="8"/>
    </row>
    <row r="68" spans="1:22" ht="12.75">
      <c r="A68" s="31"/>
      <c r="B68" s="8"/>
      <c r="C68" s="29"/>
      <c r="D68" s="29"/>
      <c r="E68" s="29"/>
      <c r="F68" s="29"/>
      <c r="G68" s="8"/>
      <c r="H68" s="8"/>
      <c r="I68" s="8"/>
      <c r="J68" s="8"/>
      <c r="K68" s="8"/>
      <c r="L68" s="8"/>
      <c r="M68" s="8"/>
      <c r="N68" s="29"/>
      <c r="O68" s="29"/>
      <c r="P68" s="29"/>
      <c r="Q68" s="8"/>
      <c r="R68" s="29"/>
      <c r="S68" s="8"/>
      <c r="T68" s="29"/>
      <c r="U68" s="29"/>
      <c r="V68" s="8"/>
    </row>
    <row r="69" spans="1:22" ht="12.75">
      <c r="A69" s="31"/>
      <c r="B69" s="8"/>
      <c r="C69" s="29"/>
      <c r="D69" s="29"/>
      <c r="E69" s="29"/>
      <c r="F69" s="29"/>
      <c r="G69" s="8"/>
      <c r="H69" s="8"/>
      <c r="I69" s="8"/>
      <c r="J69" s="8"/>
      <c r="K69" s="8"/>
      <c r="L69" s="8"/>
      <c r="M69" s="8"/>
      <c r="N69" s="29"/>
      <c r="O69" s="29"/>
      <c r="P69" s="29"/>
      <c r="Q69" s="8"/>
      <c r="R69" s="29"/>
      <c r="S69" s="8"/>
      <c r="T69" s="29"/>
      <c r="U69" s="29"/>
      <c r="V69" s="8"/>
    </row>
    <row r="70" spans="1:22" ht="12.75">
      <c r="A70" s="31"/>
      <c r="B70" s="8"/>
      <c r="C70" s="29"/>
      <c r="D70" s="29"/>
      <c r="E70" s="29"/>
      <c r="F70" s="29"/>
      <c r="G70" s="8"/>
      <c r="H70" s="8"/>
      <c r="I70" s="8"/>
      <c r="J70" s="8"/>
      <c r="K70" s="8"/>
      <c r="L70" s="8"/>
      <c r="M70" s="8"/>
      <c r="N70" s="29"/>
      <c r="O70" s="29"/>
      <c r="P70" s="29"/>
      <c r="Q70" s="8"/>
      <c r="R70" s="29"/>
      <c r="S70" s="8"/>
      <c r="T70" s="29"/>
      <c r="U70" s="29"/>
      <c r="V70" s="8"/>
    </row>
    <row r="71" spans="1:22" ht="12.75">
      <c r="A71" s="31"/>
      <c r="B71" s="8"/>
      <c r="C71" s="29"/>
      <c r="D71" s="29"/>
      <c r="E71" s="29"/>
      <c r="F71" s="29"/>
      <c r="G71" s="8"/>
      <c r="H71" s="8"/>
      <c r="I71" s="8"/>
      <c r="J71" s="8"/>
      <c r="K71" s="8"/>
      <c r="L71" s="8"/>
      <c r="M71" s="8"/>
      <c r="N71" s="29"/>
      <c r="O71" s="29"/>
      <c r="P71" s="29"/>
      <c r="Q71" s="8"/>
      <c r="R71" s="29"/>
      <c r="S71" s="8"/>
      <c r="T71" s="29"/>
      <c r="U71" s="29"/>
      <c r="V71" s="8"/>
    </row>
    <row r="72" spans="1:22" ht="12.75">
      <c r="A72" s="31"/>
      <c r="B72" s="8"/>
      <c r="C72" s="29"/>
      <c r="D72" s="29"/>
      <c r="E72" s="29"/>
      <c r="F72" s="29"/>
      <c r="G72" s="8"/>
      <c r="H72" s="8"/>
      <c r="I72" s="8"/>
      <c r="J72" s="8"/>
      <c r="K72" s="8"/>
      <c r="L72" s="8"/>
      <c r="M72" s="8"/>
      <c r="N72" s="29"/>
      <c r="O72" s="29"/>
      <c r="P72" s="29"/>
      <c r="Q72" s="8"/>
      <c r="R72" s="29"/>
      <c r="S72" s="8"/>
      <c r="T72" s="29"/>
      <c r="U72" s="29"/>
      <c r="V72" s="8"/>
    </row>
    <row r="73" spans="1:22" ht="12.75">
      <c r="A73" s="31"/>
      <c r="B73" s="8"/>
      <c r="C73" s="29"/>
      <c r="D73" s="29"/>
      <c r="E73" s="29"/>
      <c r="F73" s="29"/>
      <c r="G73" s="8"/>
      <c r="H73" s="8"/>
      <c r="I73" s="8"/>
      <c r="J73" s="8"/>
      <c r="K73" s="8"/>
      <c r="L73" s="8"/>
      <c r="M73" s="8"/>
      <c r="N73" s="29"/>
      <c r="O73" s="29"/>
      <c r="P73" s="29"/>
      <c r="Q73" s="8"/>
      <c r="R73" s="29"/>
      <c r="S73" s="8"/>
      <c r="T73" s="29"/>
      <c r="U73" s="29"/>
      <c r="V73" s="8"/>
    </row>
    <row r="74" spans="1:22" ht="12.75">
      <c r="A74" s="31"/>
      <c r="B74" s="8"/>
      <c r="C74" s="29"/>
      <c r="D74" s="29"/>
      <c r="E74" s="29"/>
      <c r="F74" s="29"/>
      <c r="G74" s="8"/>
      <c r="H74" s="8"/>
      <c r="I74" s="8"/>
      <c r="J74" s="8"/>
      <c r="K74" s="8"/>
      <c r="L74" s="8"/>
      <c r="M74" s="8"/>
      <c r="N74" s="29"/>
      <c r="O74" s="29"/>
      <c r="P74" s="29"/>
      <c r="Q74" s="8"/>
      <c r="R74" s="29"/>
      <c r="S74" s="8"/>
      <c r="T74" s="29"/>
      <c r="U74" s="29"/>
      <c r="V74" s="8"/>
    </row>
    <row r="75" spans="1:22" ht="12.75">
      <c r="A75" s="31"/>
      <c r="B75" s="8"/>
      <c r="C75" s="29"/>
      <c r="D75" s="29"/>
      <c r="E75" s="29"/>
      <c r="F75" s="29"/>
      <c r="G75" s="8"/>
      <c r="H75" s="8"/>
      <c r="I75" s="8"/>
      <c r="J75" s="8"/>
      <c r="K75" s="8"/>
      <c r="L75" s="8"/>
      <c r="M75" s="8"/>
      <c r="N75" s="29"/>
      <c r="O75" s="29"/>
      <c r="P75" s="29"/>
      <c r="Q75" s="8"/>
      <c r="R75" s="29"/>
      <c r="S75" s="8"/>
      <c r="T75" s="29"/>
      <c r="U75" s="29"/>
      <c r="V75" s="8"/>
    </row>
    <row r="76" spans="1:22" ht="12.75">
      <c r="A76" s="31"/>
      <c r="B76" s="8"/>
      <c r="C76" s="29"/>
      <c r="D76" s="29"/>
      <c r="E76" s="29"/>
      <c r="F76" s="29"/>
      <c r="G76" s="8"/>
      <c r="H76" s="8"/>
      <c r="I76" s="8"/>
      <c r="J76" s="8"/>
      <c r="K76" s="8"/>
      <c r="L76" s="8"/>
      <c r="M76" s="8"/>
      <c r="N76" s="29"/>
      <c r="O76" s="29"/>
      <c r="P76" s="29"/>
      <c r="Q76" s="8"/>
      <c r="R76" s="29"/>
      <c r="S76" s="8"/>
      <c r="T76" s="29"/>
      <c r="U76" s="29"/>
      <c r="V76" s="8"/>
    </row>
    <row r="77" spans="1:22" ht="12.75">
      <c r="A77" s="31"/>
      <c r="B77" s="8"/>
      <c r="C77" s="29"/>
      <c r="D77" s="29"/>
      <c r="E77" s="29"/>
      <c r="F77" s="29"/>
      <c r="G77" s="8"/>
      <c r="H77" s="8"/>
      <c r="I77" s="8"/>
      <c r="J77" s="8"/>
      <c r="K77" s="8"/>
      <c r="L77" s="8"/>
      <c r="M77" s="8"/>
      <c r="N77" s="29"/>
      <c r="O77" s="29"/>
      <c r="P77" s="29"/>
      <c r="Q77" s="8"/>
      <c r="R77" s="29"/>
      <c r="S77" s="8"/>
      <c r="T77" s="29"/>
      <c r="U77" s="29"/>
      <c r="V77" s="8"/>
    </row>
    <row r="78" spans="1:22" ht="12.75">
      <c r="A78" s="31"/>
      <c r="B78" s="8"/>
      <c r="C78" s="29"/>
      <c r="D78" s="29"/>
      <c r="E78" s="29"/>
      <c r="F78" s="29"/>
      <c r="G78" s="8"/>
      <c r="H78" s="8"/>
      <c r="I78" s="8"/>
      <c r="J78" s="8"/>
      <c r="K78" s="8"/>
      <c r="L78" s="8"/>
      <c r="M78" s="8"/>
      <c r="N78" s="29"/>
      <c r="O78" s="29"/>
      <c r="P78" s="29"/>
      <c r="Q78" s="8"/>
      <c r="R78" s="29"/>
      <c r="S78" s="8"/>
      <c r="T78" s="29"/>
      <c r="U78" s="29"/>
      <c r="V78" s="8"/>
    </row>
    <row r="79" spans="1:22" ht="12.75">
      <c r="A79" s="31"/>
      <c r="B79" s="8"/>
      <c r="C79" s="29"/>
      <c r="D79" s="29"/>
      <c r="E79" s="29"/>
      <c r="F79" s="29"/>
      <c r="G79" s="8"/>
      <c r="H79" s="8"/>
      <c r="I79" s="8"/>
      <c r="J79" s="8"/>
      <c r="K79" s="8"/>
      <c r="L79" s="8"/>
      <c r="M79" s="8"/>
      <c r="N79" s="29"/>
      <c r="O79" s="29"/>
      <c r="P79" s="29"/>
      <c r="Q79" s="8"/>
      <c r="R79" s="29"/>
      <c r="S79" s="8"/>
      <c r="T79" s="29"/>
      <c r="U79" s="29"/>
      <c r="V79" s="8"/>
    </row>
    <row r="80" spans="1:22" ht="12.75">
      <c r="A80" s="31"/>
      <c r="B80" s="8"/>
      <c r="C80" s="29"/>
      <c r="D80" s="29"/>
      <c r="E80" s="29"/>
      <c r="F80" s="29"/>
      <c r="G80" s="8"/>
      <c r="H80" s="8"/>
      <c r="I80" s="8"/>
      <c r="J80" s="8"/>
      <c r="K80" s="8"/>
      <c r="L80" s="8"/>
      <c r="M80" s="8"/>
      <c r="N80" s="29"/>
      <c r="O80" s="29"/>
      <c r="P80" s="29"/>
      <c r="Q80" s="8"/>
      <c r="R80" s="29"/>
      <c r="S80" s="8"/>
      <c r="T80" s="29"/>
      <c r="U80" s="29"/>
      <c r="V80" s="8"/>
    </row>
    <row r="81" spans="1:22" ht="12.75">
      <c r="A81" s="31"/>
      <c r="B81" s="8"/>
      <c r="C81" s="29"/>
      <c r="D81" s="29"/>
      <c r="E81" s="29"/>
      <c r="F81" s="29"/>
      <c r="G81" s="8"/>
      <c r="H81" s="8"/>
      <c r="I81" s="8"/>
      <c r="J81" s="8"/>
      <c r="K81" s="8"/>
      <c r="L81" s="8"/>
      <c r="M81" s="8"/>
      <c r="N81" s="29"/>
      <c r="O81" s="29"/>
      <c r="P81" s="29"/>
      <c r="Q81" s="8"/>
      <c r="R81" s="29"/>
      <c r="S81" s="8"/>
      <c r="T81" s="29"/>
      <c r="U81" s="29"/>
      <c r="V81" s="8"/>
    </row>
    <row r="82" spans="1:22" ht="12.75">
      <c r="A82" s="31"/>
      <c r="B82" s="8"/>
      <c r="C82" s="29"/>
      <c r="D82" s="29"/>
      <c r="E82" s="29"/>
      <c r="F82" s="29"/>
      <c r="G82" s="8"/>
      <c r="H82" s="8"/>
      <c r="I82" s="8"/>
      <c r="J82" s="8"/>
      <c r="K82" s="8"/>
      <c r="L82" s="8"/>
      <c r="M82" s="8"/>
      <c r="N82" s="29"/>
      <c r="O82" s="29"/>
      <c r="P82" s="29"/>
      <c r="Q82" s="8"/>
      <c r="R82" s="29"/>
      <c r="S82" s="8"/>
      <c r="T82" s="29"/>
      <c r="U82" s="29"/>
      <c r="V82" s="8"/>
    </row>
    <row r="83" spans="1:22" ht="12.75">
      <c r="A83" s="31"/>
      <c r="B83" s="8"/>
      <c r="C83" s="29"/>
      <c r="D83" s="29"/>
      <c r="E83" s="29"/>
      <c r="F83" s="29"/>
      <c r="G83" s="8"/>
      <c r="H83" s="8"/>
      <c r="I83" s="8"/>
      <c r="J83" s="8"/>
      <c r="K83" s="8"/>
      <c r="L83" s="8"/>
      <c r="M83" s="8"/>
      <c r="N83" s="29"/>
      <c r="O83" s="29"/>
      <c r="P83" s="29"/>
      <c r="Q83" s="8"/>
      <c r="R83" s="29"/>
      <c r="S83" s="8"/>
      <c r="T83" s="29"/>
      <c r="U83" s="29"/>
      <c r="V83" s="8"/>
    </row>
    <row r="84" spans="1:22" ht="12.75">
      <c r="A84" s="31"/>
      <c r="B84" s="8"/>
      <c r="C84" s="29"/>
      <c r="D84" s="29"/>
      <c r="E84" s="29"/>
      <c r="F84" s="29"/>
      <c r="G84" s="8"/>
      <c r="H84" s="8"/>
      <c r="I84" s="8"/>
      <c r="J84" s="8"/>
      <c r="K84" s="8"/>
      <c r="L84" s="8"/>
      <c r="M84" s="8"/>
      <c r="N84" s="29"/>
      <c r="O84" s="29"/>
      <c r="P84" s="29"/>
      <c r="Q84" s="8"/>
      <c r="R84" s="29"/>
      <c r="S84" s="8"/>
      <c r="T84" s="29"/>
      <c r="U84" s="29"/>
      <c r="V84" s="8"/>
    </row>
    <row r="85" spans="1:22" ht="12.75">
      <c r="A85" s="31"/>
      <c r="B85" s="8"/>
      <c r="C85" s="29"/>
      <c r="D85" s="29"/>
      <c r="E85" s="29"/>
      <c r="F85" s="29"/>
      <c r="G85" s="8"/>
      <c r="H85" s="8"/>
      <c r="I85" s="8"/>
      <c r="J85" s="8"/>
      <c r="K85" s="8"/>
      <c r="L85" s="8"/>
      <c r="M85" s="8"/>
      <c r="N85" s="29"/>
      <c r="O85" s="29"/>
      <c r="P85" s="29"/>
      <c r="Q85" s="8"/>
      <c r="R85" s="29"/>
      <c r="S85" s="8"/>
      <c r="T85" s="29"/>
      <c r="U85" s="29"/>
      <c r="V85" s="8"/>
    </row>
    <row r="86" spans="1:22" ht="12.75">
      <c r="A86" s="31"/>
      <c r="B86" s="8"/>
      <c r="C86" s="29"/>
      <c r="D86" s="29"/>
      <c r="E86" s="29"/>
      <c r="F86" s="29"/>
      <c r="G86" s="8"/>
      <c r="H86" s="8"/>
      <c r="I86" s="8"/>
      <c r="J86" s="8"/>
      <c r="K86" s="8"/>
      <c r="L86" s="8"/>
      <c r="M86" s="8"/>
      <c r="N86" s="29"/>
      <c r="O86" s="29"/>
      <c r="P86" s="29"/>
      <c r="Q86" s="8"/>
      <c r="R86" s="29"/>
      <c r="S86" s="8"/>
      <c r="T86" s="29"/>
      <c r="U86" s="29"/>
      <c r="V86" s="8"/>
    </row>
    <row r="87" spans="1:22" ht="12.75">
      <c r="A87" s="31"/>
      <c r="B87" s="8"/>
      <c r="C87" s="29"/>
      <c r="D87" s="29"/>
      <c r="E87" s="29"/>
      <c r="F87" s="29"/>
      <c r="G87" s="8"/>
      <c r="H87" s="8"/>
      <c r="I87" s="8"/>
      <c r="J87" s="8"/>
      <c r="K87" s="8"/>
      <c r="L87" s="8"/>
      <c r="M87" s="8"/>
      <c r="N87" s="29"/>
      <c r="O87" s="29"/>
      <c r="P87" s="29"/>
      <c r="Q87" s="8"/>
      <c r="R87" s="29"/>
      <c r="S87" s="8"/>
      <c r="T87" s="29"/>
      <c r="U87" s="29"/>
      <c r="V87" s="8"/>
    </row>
    <row r="88" spans="1:22" ht="12.75">
      <c r="A88" s="31"/>
      <c r="B88" s="8"/>
      <c r="C88" s="29"/>
      <c r="D88" s="29"/>
      <c r="E88" s="29"/>
      <c r="F88" s="29"/>
      <c r="G88" s="8"/>
      <c r="H88" s="8"/>
      <c r="I88" s="8"/>
      <c r="J88" s="8"/>
      <c r="K88" s="8"/>
      <c r="L88" s="8"/>
      <c r="M88" s="8"/>
      <c r="N88" s="29"/>
      <c r="O88" s="29"/>
      <c r="P88" s="29"/>
      <c r="Q88" s="8"/>
      <c r="R88" s="29"/>
      <c r="S88" s="8"/>
      <c r="T88" s="29"/>
      <c r="U88" s="29"/>
      <c r="V88" s="8"/>
    </row>
    <row r="89" spans="1:22" ht="12.75">
      <c r="A89" s="31"/>
      <c r="B89" s="8"/>
      <c r="C89" s="29"/>
      <c r="D89" s="29"/>
      <c r="E89" s="29"/>
      <c r="F89" s="29"/>
      <c r="G89" s="8"/>
      <c r="H89" s="8"/>
      <c r="I89" s="8"/>
      <c r="J89" s="8"/>
      <c r="K89" s="8"/>
      <c r="L89" s="8"/>
      <c r="M89" s="8"/>
      <c r="N89" s="29"/>
      <c r="O89" s="29"/>
      <c r="P89" s="29"/>
      <c r="Q89" s="8"/>
      <c r="R89" s="29"/>
      <c r="S89" s="8"/>
      <c r="T89" s="29"/>
      <c r="U89" s="29"/>
      <c r="V89" s="8"/>
    </row>
    <row r="90" spans="1:22" ht="12.75">
      <c r="A90" s="31"/>
      <c r="B90" s="8"/>
      <c r="C90" s="29"/>
      <c r="D90" s="29"/>
      <c r="E90" s="29"/>
      <c r="F90" s="29"/>
      <c r="G90" s="8"/>
      <c r="H90" s="8"/>
      <c r="I90" s="8"/>
      <c r="J90" s="8"/>
      <c r="K90" s="8"/>
      <c r="L90" s="8"/>
      <c r="M90" s="8"/>
      <c r="N90" s="29"/>
      <c r="O90" s="29"/>
      <c r="P90" s="29"/>
      <c r="Q90" s="8"/>
      <c r="R90" s="29"/>
      <c r="S90" s="8"/>
      <c r="T90" s="29"/>
      <c r="U90" s="29"/>
      <c r="V90" s="8"/>
    </row>
    <row r="91" spans="1:22" ht="12.75">
      <c r="A91" s="31"/>
      <c r="B91" s="8"/>
      <c r="C91" s="29"/>
      <c r="D91" s="29"/>
      <c r="E91" s="29"/>
      <c r="F91" s="29"/>
      <c r="G91" s="8"/>
      <c r="H91" s="8"/>
      <c r="I91" s="8"/>
      <c r="J91" s="8"/>
      <c r="K91" s="8"/>
      <c r="L91" s="8"/>
      <c r="M91" s="8"/>
      <c r="N91" s="29"/>
      <c r="O91" s="29"/>
      <c r="P91" s="29"/>
      <c r="Q91" s="8"/>
      <c r="R91" s="29"/>
      <c r="S91" s="8"/>
      <c r="T91" s="29"/>
      <c r="U91" s="29"/>
      <c r="V91" s="8"/>
    </row>
    <row r="92" spans="1:22" ht="12.75">
      <c r="A92" s="31"/>
      <c r="B92" s="8"/>
      <c r="C92" s="29"/>
      <c r="D92" s="29"/>
      <c r="E92" s="29"/>
      <c r="F92" s="29"/>
      <c r="G92" s="8"/>
      <c r="H92" s="8"/>
      <c r="I92" s="8"/>
      <c r="J92" s="8"/>
      <c r="K92" s="8"/>
      <c r="L92" s="8"/>
      <c r="M92" s="8"/>
      <c r="N92" s="29"/>
      <c r="O92" s="29"/>
      <c r="P92" s="29"/>
      <c r="Q92" s="8"/>
      <c r="R92" s="29"/>
      <c r="S92" s="8"/>
      <c r="T92" s="29"/>
      <c r="U92" s="29"/>
      <c r="V92" s="8"/>
    </row>
    <row r="93" spans="1:22" ht="12.75">
      <c r="A93" s="31"/>
      <c r="B93" s="8"/>
      <c r="C93" s="29"/>
      <c r="D93" s="29"/>
      <c r="E93" s="29"/>
      <c r="F93" s="29"/>
      <c r="G93" s="8"/>
      <c r="H93" s="8"/>
      <c r="I93" s="8"/>
      <c r="J93" s="8"/>
      <c r="K93" s="8"/>
      <c r="L93" s="8"/>
      <c r="M93" s="8"/>
      <c r="N93" s="29"/>
      <c r="O93" s="29"/>
      <c r="P93" s="29"/>
      <c r="Q93" s="8"/>
      <c r="R93" s="29"/>
      <c r="S93" s="8"/>
      <c r="T93" s="29"/>
      <c r="U93" s="29"/>
      <c r="V93" s="8"/>
    </row>
    <row r="94" spans="1:22" ht="12.75">
      <c r="A94" s="31"/>
      <c r="B94" s="8"/>
      <c r="C94" s="29"/>
      <c r="D94" s="29"/>
      <c r="E94" s="29"/>
      <c r="F94" s="29"/>
      <c r="G94" s="8"/>
      <c r="H94" s="8"/>
      <c r="I94" s="8"/>
      <c r="J94" s="8"/>
      <c r="K94" s="8"/>
      <c r="L94" s="8"/>
      <c r="M94" s="8"/>
      <c r="N94" s="29"/>
      <c r="O94" s="29"/>
      <c r="P94" s="29"/>
      <c r="Q94" s="8"/>
      <c r="R94" s="29"/>
      <c r="S94" s="8"/>
      <c r="T94" s="29"/>
      <c r="U94" s="29"/>
      <c r="V94" s="8"/>
    </row>
    <row r="95" spans="1:22" ht="12.75">
      <c r="A95" s="31"/>
      <c r="B95" s="8"/>
      <c r="C95" s="29"/>
      <c r="D95" s="29"/>
      <c r="E95" s="29"/>
      <c r="F95" s="29"/>
      <c r="G95" s="8"/>
      <c r="H95" s="8"/>
      <c r="I95" s="8"/>
      <c r="J95" s="8"/>
      <c r="K95" s="8"/>
      <c r="L95" s="8"/>
      <c r="M95" s="8"/>
      <c r="N95" s="29"/>
      <c r="O95" s="29"/>
      <c r="P95" s="29"/>
      <c r="Q95" s="8"/>
      <c r="R95" s="29"/>
      <c r="S95" s="8"/>
      <c r="T95" s="29"/>
      <c r="U95" s="29"/>
      <c r="V95" s="8"/>
    </row>
    <row r="96" spans="1:22" ht="12.75">
      <c r="A96" s="31"/>
      <c r="B96" s="8"/>
      <c r="C96" s="29"/>
      <c r="D96" s="29"/>
      <c r="E96" s="29"/>
      <c r="F96" s="29"/>
      <c r="G96" s="8"/>
      <c r="H96" s="8"/>
      <c r="I96" s="8"/>
      <c r="J96" s="8"/>
      <c r="K96" s="8"/>
      <c r="L96" s="8"/>
      <c r="M96" s="8"/>
      <c r="N96" s="29"/>
      <c r="O96" s="29"/>
      <c r="P96" s="29"/>
      <c r="Q96" s="8"/>
      <c r="R96" s="29"/>
      <c r="S96" s="8"/>
      <c r="T96" s="29"/>
      <c r="U96" s="29"/>
      <c r="V96" s="8"/>
    </row>
    <row r="97" spans="1:22" ht="12.75">
      <c r="A97" s="31"/>
      <c r="B97" s="8"/>
      <c r="C97" s="29"/>
      <c r="D97" s="29"/>
      <c r="E97" s="29"/>
      <c r="F97" s="29"/>
      <c r="G97" s="8"/>
      <c r="H97" s="8"/>
      <c r="I97" s="8"/>
      <c r="J97" s="8"/>
      <c r="K97" s="8"/>
      <c r="L97" s="8"/>
      <c r="M97" s="8"/>
      <c r="N97" s="29"/>
      <c r="O97" s="29"/>
      <c r="P97" s="29"/>
      <c r="Q97" s="8"/>
      <c r="R97" s="29"/>
      <c r="S97" s="8"/>
      <c r="T97" s="29"/>
      <c r="U97" s="29"/>
      <c r="V97" s="8"/>
    </row>
    <row r="98" spans="1:22" ht="12.75">
      <c r="A98" s="31"/>
      <c r="B98" s="8"/>
      <c r="C98" s="29"/>
      <c r="D98" s="29"/>
      <c r="E98" s="29"/>
      <c r="F98" s="29"/>
      <c r="G98" s="8"/>
      <c r="H98" s="8"/>
      <c r="I98" s="8"/>
      <c r="J98" s="8"/>
      <c r="K98" s="8"/>
      <c r="L98" s="8"/>
      <c r="M98" s="8"/>
      <c r="N98" s="29"/>
      <c r="O98" s="29"/>
      <c r="P98" s="29"/>
      <c r="Q98" s="8"/>
      <c r="R98" s="29"/>
      <c r="S98" s="8"/>
      <c r="T98" s="29"/>
      <c r="U98" s="29"/>
      <c r="V98" s="8"/>
    </row>
    <row r="99" spans="1:22" ht="12.75">
      <c r="A99" s="31"/>
      <c r="B99" s="8"/>
      <c r="C99" s="29"/>
      <c r="D99" s="29"/>
      <c r="E99" s="29"/>
      <c r="F99" s="29"/>
      <c r="G99" s="8"/>
      <c r="H99" s="8"/>
      <c r="I99" s="8"/>
      <c r="J99" s="8"/>
      <c r="K99" s="8"/>
      <c r="L99" s="8"/>
      <c r="M99" s="8"/>
      <c r="N99" s="29"/>
      <c r="O99" s="29"/>
      <c r="P99" s="29"/>
      <c r="Q99" s="8"/>
      <c r="R99" s="29"/>
      <c r="S99" s="8"/>
      <c r="T99" s="29"/>
      <c r="U99" s="29"/>
      <c r="V99" s="8"/>
    </row>
    <row r="100" spans="1:22" ht="12.75">
      <c r="A100" s="31"/>
      <c r="B100" s="8"/>
      <c r="C100" s="29"/>
      <c r="D100" s="29"/>
      <c r="E100" s="29"/>
      <c r="F100" s="29"/>
      <c r="G100" s="8"/>
      <c r="H100" s="8"/>
      <c r="I100" s="8"/>
      <c r="J100" s="8"/>
      <c r="K100" s="8"/>
      <c r="L100" s="8"/>
      <c r="M100" s="8"/>
      <c r="N100" s="29"/>
      <c r="O100" s="29"/>
      <c r="P100" s="29"/>
      <c r="Q100" s="8"/>
      <c r="R100" s="29"/>
      <c r="S100" s="8"/>
      <c r="T100" s="29"/>
      <c r="U100" s="29"/>
      <c r="V100" s="8"/>
    </row>
    <row r="101" spans="1:22" ht="12.75">
      <c r="A101" s="31"/>
      <c r="B101" s="8"/>
      <c r="C101" s="29"/>
      <c r="D101" s="29"/>
      <c r="E101" s="29"/>
      <c r="F101" s="29"/>
      <c r="G101" s="8"/>
      <c r="H101" s="8"/>
      <c r="I101" s="8"/>
      <c r="J101" s="8"/>
      <c r="K101" s="8"/>
      <c r="L101" s="8"/>
      <c r="M101" s="8"/>
      <c r="N101" s="29"/>
      <c r="O101" s="29"/>
      <c r="P101" s="29"/>
      <c r="Q101" s="8"/>
      <c r="R101" s="29"/>
      <c r="S101" s="8"/>
      <c r="T101" s="29"/>
      <c r="U101" s="29"/>
      <c r="V101" s="8"/>
    </row>
    <row r="102" spans="1:22" ht="12.75">
      <c r="A102" s="31"/>
      <c r="B102" s="8"/>
      <c r="C102" s="29"/>
      <c r="D102" s="29"/>
      <c r="E102" s="29"/>
      <c r="F102" s="29"/>
      <c r="G102" s="8"/>
      <c r="H102" s="8"/>
      <c r="I102" s="8"/>
      <c r="J102" s="8"/>
      <c r="K102" s="8"/>
      <c r="L102" s="8"/>
      <c r="M102" s="8"/>
      <c r="N102" s="29"/>
      <c r="O102" s="29"/>
      <c r="P102" s="29"/>
      <c r="Q102" s="8"/>
      <c r="R102" s="29"/>
      <c r="S102" s="8"/>
      <c r="T102" s="29"/>
      <c r="U102" s="29"/>
      <c r="V102" s="8"/>
    </row>
    <row r="103" spans="1:22" ht="12.75">
      <c r="A103" s="31"/>
      <c r="B103" s="8"/>
      <c r="C103" s="29"/>
      <c r="D103" s="29"/>
      <c r="E103" s="29"/>
      <c r="F103" s="29"/>
      <c r="G103" s="8"/>
      <c r="H103" s="8"/>
      <c r="I103" s="8"/>
      <c r="J103" s="8"/>
      <c r="K103" s="8"/>
      <c r="L103" s="8"/>
      <c r="M103" s="8"/>
      <c r="N103" s="29"/>
      <c r="O103" s="29"/>
      <c r="P103" s="29"/>
      <c r="Q103" s="8"/>
      <c r="R103" s="29"/>
      <c r="S103" s="8"/>
      <c r="T103" s="29"/>
      <c r="U103" s="29"/>
      <c r="V103" s="8"/>
    </row>
    <row r="104" spans="1:22" ht="12.75">
      <c r="A104" s="31"/>
      <c r="B104" s="8"/>
      <c r="C104" s="29"/>
      <c r="D104" s="29"/>
      <c r="E104" s="29"/>
      <c r="F104" s="29"/>
      <c r="G104" s="8"/>
      <c r="H104" s="8"/>
      <c r="I104" s="8"/>
      <c r="J104" s="8"/>
      <c r="K104" s="8"/>
      <c r="L104" s="8"/>
      <c r="M104" s="8"/>
      <c r="N104" s="29"/>
      <c r="O104" s="29"/>
      <c r="P104" s="29"/>
      <c r="Q104" s="8"/>
      <c r="R104" s="29"/>
      <c r="S104" s="8"/>
      <c r="T104" s="29"/>
      <c r="U104" s="29"/>
      <c r="V104" s="8"/>
    </row>
    <row r="105" spans="1:22" ht="12.75">
      <c r="A105" s="31"/>
      <c r="B105" s="8"/>
      <c r="C105" s="29"/>
      <c r="D105" s="29"/>
      <c r="E105" s="29"/>
      <c r="F105" s="29"/>
      <c r="G105" s="8"/>
      <c r="H105" s="8"/>
      <c r="I105" s="8"/>
      <c r="J105" s="8"/>
      <c r="K105" s="8"/>
      <c r="L105" s="8"/>
      <c r="M105" s="8"/>
      <c r="N105" s="29"/>
      <c r="O105" s="29"/>
      <c r="P105" s="29"/>
      <c r="Q105" s="8"/>
      <c r="R105" s="29"/>
      <c r="S105" s="8"/>
      <c r="T105" s="29"/>
      <c r="U105" s="29"/>
      <c r="V105" s="8"/>
    </row>
    <row r="106" spans="1:22" ht="12.75">
      <c r="A106" s="31"/>
      <c r="B106" s="8"/>
      <c r="C106" s="29"/>
      <c r="D106" s="29"/>
      <c r="E106" s="29"/>
      <c r="F106" s="29"/>
      <c r="G106" s="8"/>
      <c r="H106" s="8"/>
      <c r="I106" s="8"/>
      <c r="J106" s="8"/>
      <c r="K106" s="8"/>
      <c r="L106" s="8"/>
      <c r="M106" s="8"/>
      <c r="N106" s="29"/>
      <c r="O106" s="29"/>
      <c r="P106" s="29"/>
      <c r="Q106" s="8"/>
      <c r="R106" s="29"/>
      <c r="S106" s="8"/>
      <c r="T106" s="29"/>
      <c r="U106" s="29"/>
      <c r="V106" s="8"/>
    </row>
    <row r="107" spans="1:22" ht="12.75">
      <c r="A107" s="31"/>
      <c r="B107" s="8"/>
      <c r="C107" s="29"/>
      <c r="D107" s="29"/>
      <c r="E107" s="29"/>
      <c r="F107" s="29"/>
      <c r="G107" s="8"/>
      <c r="H107" s="8"/>
      <c r="I107" s="8"/>
      <c r="J107" s="8"/>
      <c r="K107" s="8"/>
      <c r="L107" s="8"/>
      <c r="M107" s="8"/>
      <c r="N107" s="29"/>
      <c r="O107" s="29"/>
      <c r="P107" s="29"/>
      <c r="Q107" s="8"/>
      <c r="R107" s="29"/>
      <c r="S107" s="8"/>
      <c r="T107" s="29"/>
      <c r="U107" s="29"/>
      <c r="V107" s="8"/>
    </row>
    <row r="108" spans="1:22" ht="12.75">
      <c r="A108" s="31"/>
      <c r="B108" s="8"/>
      <c r="C108" s="29"/>
      <c r="D108" s="29"/>
      <c r="E108" s="29"/>
      <c r="F108" s="29"/>
      <c r="G108" s="8"/>
      <c r="H108" s="8"/>
      <c r="I108" s="8"/>
      <c r="J108" s="8"/>
      <c r="K108" s="8"/>
      <c r="L108" s="8"/>
      <c r="M108" s="8"/>
      <c r="N108" s="29"/>
      <c r="O108" s="29"/>
      <c r="P108" s="29"/>
      <c r="Q108" s="8"/>
      <c r="R108" s="29"/>
      <c r="S108" s="8"/>
      <c r="T108" s="29"/>
      <c r="U108" s="29"/>
      <c r="V108" s="8"/>
    </row>
    <row r="109" spans="1:22" ht="12.75">
      <c r="A109" s="31"/>
      <c r="B109" s="8"/>
      <c r="C109" s="29"/>
      <c r="D109" s="29"/>
      <c r="E109" s="29"/>
      <c r="F109" s="29"/>
      <c r="G109" s="8"/>
      <c r="H109" s="8"/>
      <c r="I109" s="8"/>
      <c r="J109" s="8"/>
      <c r="K109" s="8"/>
      <c r="L109" s="8"/>
      <c r="M109" s="8"/>
      <c r="N109" s="29"/>
      <c r="O109" s="29"/>
      <c r="P109" s="29"/>
      <c r="Q109" s="8"/>
      <c r="R109" s="29"/>
      <c r="S109" s="8"/>
      <c r="T109" s="29"/>
      <c r="U109" s="29"/>
      <c r="V109" s="8"/>
    </row>
    <row r="110" spans="1:22" ht="12.75">
      <c r="A110" s="31"/>
      <c r="B110" s="8"/>
      <c r="C110" s="29"/>
      <c r="D110" s="29"/>
      <c r="E110" s="29"/>
      <c r="F110" s="29"/>
      <c r="G110" s="8"/>
      <c r="H110" s="8"/>
      <c r="I110" s="8"/>
      <c r="J110" s="8"/>
      <c r="K110" s="8"/>
      <c r="L110" s="8"/>
      <c r="M110" s="8"/>
      <c r="N110" s="29"/>
      <c r="O110" s="29"/>
      <c r="P110" s="29"/>
      <c r="Q110" s="8"/>
      <c r="R110" s="29"/>
      <c r="S110" s="8"/>
      <c r="T110" s="29"/>
      <c r="U110" s="29"/>
      <c r="V110" s="8"/>
    </row>
    <row r="111" spans="1:22" ht="12.75">
      <c r="A111" s="31"/>
      <c r="B111" s="8"/>
      <c r="C111" s="29"/>
      <c r="D111" s="29"/>
      <c r="E111" s="29"/>
      <c r="F111" s="29"/>
      <c r="G111" s="8"/>
      <c r="H111" s="8"/>
      <c r="I111" s="8"/>
      <c r="J111" s="8"/>
      <c r="K111" s="8"/>
      <c r="L111" s="8"/>
      <c r="M111" s="8"/>
      <c r="N111" s="29"/>
      <c r="O111" s="29"/>
      <c r="P111" s="29"/>
      <c r="Q111" s="8"/>
      <c r="R111" s="29"/>
      <c r="S111" s="8"/>
      <c r="T111" s="29"/>
      <c r="U111" s="29"/>
      <c r="V111" s="8"/>
    </row>
    <row r="112" spans="1:22" ht="12.75">
      <c r="A112" s="31"/>
      <c r="B112" s="8"/>
      <c r="C112" s="29"/>
      <c r="D112" s="29"/>
      <c r="E112" s="29"/>
      <c r="F112" s="29"/>
      <c r="G112" s="8"/>
      <c r="H112" s="8"/>
      <c r="I112" s="8"/>
      <c r="J112" s="8"/>
      <c r="K112" s="8"/>
      <c r="L112" s="8"/>
      <c r="M112" s="8"/>
      <c r="N112" s="29"/>
      <c r="O112" s="29"/>
      <c r="P112" s="29"/>
      <c r="Q112" s="8"/>
      <c r="R112" s="29"/>
      <c r="S112" s="8"/>
      <c r="T112" s="29"/>
      <c r="U112" s="29"/>
      <c r="V112" s="8"/>
    </row>
    <row r="113" spans="1:22" ht="12.75">
      <c r="A113" s="31"/>
      <c r="B113" s="8"/>
      <c r="C113" s="29"/>
      <c r="D113" s="29"/>
      <c r="E113" s="29"/>
      <c r="F113" s="29"/>
      <c r="G113" s="8"/>
      <c r="H113" s="8"/>
      <c r="I113" s="8"/>
      <c r="J113" s="8"/>
      <c r="K113" s="8"/>
      <c r="L113" s="8"/>
      <c r="M113" s="8"/>
      <c r="N113" s="29"/>
      <c r="O113" s="29"/>
      <c r="P113" s="29"/>
      <c r="Q113" s="8"/>
      <c r="R113" s="29"/>
      <c r="S113" s="8"/>
      <c r="T113" s="29"/>
      <c r="U113" s="29"/>
      <c r="V113" s="8"/>
    </row>
    <row r="114" spans="1:22" ht="12.75">
      <c r="A114" s="31"/>
      <c r="B114" s="8"/>
      <c r="C114" s="29"/>
      <c r="D114" s="29"/>
      <c r="E114" s="29"/>
      <c r="F114" s="29"/>
      <c r="G114" s="8"/>
      <c r="H114" s="8"/>
      <c r="I114" s="8"/>
      <c r="J114" s="8"/>
      <c r="K114" s="8"/>
      <c r="L114" s="8"/>
      <c r="M114" s="8"/>
      <c r="N114" s="29"/>
      <c r="O114" s="29"/>
      <c r="P114" s="29"/>
      <c r="Q114" s="8"/>
      <c r="R114" s="29"/>
      <c r="S114" s="8"/>
      <c r="T114" s="29"/>
      <c r="U114" s="29"/>
      <c r="V114" s="8"/>
    </row>
    <row r="115" spans="1:22" ht="12.75">
      <c r="A115" s="31"/>
      <c r="B115" s="8"/>
      <c r="C115" s="29"/>
      <c r="D115" s="29"/>
      <c r="E115" s="29"/>
      <c r="F115" s="29"/>
      <c r="G115" s="8"/>
      <c r="H115" s="8"/>
      <c r="I115" s="8"/>
      <c r="J115" s="8"/>
      <c r="K115" s="8"/>
      <c r="L115" s="8"/>
      <c r="M115" s="8"/>
      <c r="N115" s="29"/>
      <c r="O115" s="29"/>
      <c r="P115" s="29"/>
      <c r="Q115" s="8"/>
      <c r="R115" s="29"/>
      <c r="S115" s="8"/>
      <c r="T115" s="29"/>
      <c r="U115" s="29"/>
      <c r="V115" s="8"/>
    </row>
    <row r="116" spans="1:22" ht="12.75">
      <c r="A116" s="31"/>
      <c r="B116" s="8"/>
      <c r="C116" s="29"/>
      <c r="D116" s="29"/>
      <c r="E116" s="29"/>
      <c r="F116" s="29"/>
      <c r="G116" s="8"/>
      <c r="H116" s="8"/>
      <c r="I116" s="8"/>
      <c r="J116" s="8"/>
      <c r="K116" s="8"/>
      <c r="L116" s="8"/>
      <c r="M116" s="8"/>
      <c r="N116" s="29"/>
      <c r="O116" s="29"/>
      <c r="P116" s="29"/>
      <c r="Q116" s="8"/>
      <c r="R116" s="29"/>
      <c r="S116" s="8"/>
      <c r="T116" s="29"/>
      <c r="U116" s="29"/>
      <c r="V116" s="8"/>
    </row>
    <row r="117" spans="1:22" ht="12.75">
      <c r="A117" s="31"/>
      <c r="B117" s="8"/>
      <c r="C117" s="29"/>
      <c r="D117" s="29"/>
      <c r="E117" s="29"/>
      <c r="F117" s="29"/>
      <c r="G117" s="8"/>
      <c r="H117" s="8"/>
      <c r="I117" s="8"/>
      <c r="J117" s="8"/>
      <c r="K117" s="8"/>
      <c r="L117" s="8"/>
      <c r="M117" s="8"/>
      <c r="N117" s="29"/>
      <c r="O117" s="29"/>
      <c r="P117" s="29"/>
      <c r="Q117" s="8"/>
      <c r="R117" s="29"/>
      <c r="S117" s="8"/>
      <c r="T117" s="29"/>
      <c r="U117" s="29"/>
      <c r="V117" s="8"/>
    </row>
    <row r="118" spans="1:22" ht="12.75">
      <c r="A118" s="31"/>
      <c r="B118" s="8"/>
      <c r="C118" s="29"/>
      <c r="D118" s="29"/>
      <c r="E118" s="29"/>
      <c r="F118" s="29"/>
      <c r="G118" s="8"/>
      <c r="H118" s="8"/>
      <c r="I118" s="8"/>
      <c r="J118" s="8"/>
      <c r="K118" s="8"/>
      <c r="L118" s="8"/>
      <c r="M118" s="8"/>
      <c r="N118" s="29"/>
      <c r="O118" s="29"/>
      <c r="P118" s="29"/>
      <c r="Q118" s="8"/>
      <c r="R118" s="29"/>
      <c r="S118" s="8"/>
      <c r="T118" s="29"/>
      <c r="U118" s="29"/>
      <c r="V118" s="8"/>
    </row>
    <row r="119" spans="1:22" ht="12.75">
      <c r="A119" s="31"/>
      <c r="B119" s="8"/>
      <c r="C119" s="29"/>
      <c r="D119" s="29"/>
      <c r="E119" s="29"/>
      <c r="F119" s="29"/>
      <c r="G119" s="8"/>
      <c r="H119" s="8"/>
      <c r="I119" s="8"/>
      <c r="J119" s="8"/>
      <c r="K119" s="8"/>
      <c r="L119" s="8"/>
      <c r="M119" s="8"/>
      <c r="N119" s="29"/>
      <c r="O119" s="29"/>
      <c r="P119" s="29"/>
      <c r="Q119" s="8"/>
      <c r="R119" s="29"/>
      <c r="S119" s="8"/>
      <c r="T119" s="29"/>
      <c r="U119" s="29"/>
      <c r="V119" s="8"/>
    </row>
    <row r="120" spans="1:22" ht="12.75">
      <c r="A120" s="31"/>
      <c r="B120" s="8"/>
      <c r="C120" s="29"/>
      <c r="D120" s="29"/>
      <c r="E120" s="29"/>
      <c r="F120" s="29"/>
      <c r="G120" s="8"/>
      <c r="H120" s="8"/>
      <c r="I120" s="8"/>
      <c r="J120" s="8"/>
      <c r="K120" s="8"/>
      <c r="L120" s="8"/>
      <c r="M120" s="8"/>
      <c r="N120" s="29"/>
      <c r="O120" s="29"/>
      <c r="P120" s="29"/>
      <c r="Q120" s="8"/>
      <c r="R120" s="29"/>
      <c r="S120" s="8"/>
      <c r="T120" s="29"/>
      <c r="U120" s="29"/>
      <c r="V120" s="8"/>
    </row>
    <row r="121" spans="1:22" ht="12.75">
      <c r="A121" s="31"/>
      <c r="B121" s="8"/>
      <c r="C121" s="29"/>
      <c r="D121" s="29"/>
      <c r="E121" s="29"/>
      <c r="F121" s="29"/>
      <c r="G121" s="8"/>
      <c r="H121" s="8"/>
      <c r="I121" s="8"/>
      <c r="J121" s="8"/>
      <c r="K121" s="8"/>
      <c r="L121" s="8"/>
      <c r="M121" s="8"/>
      <c r="N121" s="29"/>
      <c r="O121" s="29"/>
      <c r="P121" s="29"/>
      <c r="Q121" s="8"/>
      <c r="R121" s="29"/>
      <c r="S121" s="8"/>
      <c r="T121" s="29"/>
      <c r="U121" s="29"/>
      <c r="V121" s="8"/>
    </row>
    <row r="122" spans="1:22" ht="12.75">
      <c r="A122" s="31"/>
      <c r="B122" s="8"/>
      <c r="C122" s="29"/>
      <c r="D122" s="29"/>
      <c r="E122" s="29"/>
      <c r="F122" s="29"/>
      <c r="G122" s="8"/>
      <c r="H122" s="8"/>
      <c r="I122" s="8"/>
      <c r="J122" s="8"/>
      <c r="K122" s="8"/>
      <c r="L122" s="8"/>
      <c r="M122" s="8"/>
      <c r="N122" s="29"/>
      <c r="O122" s="29"/>
      <c r="P122" s="29"/>
      <c r="Q122" s="8"/>
      <c r="R122" s="29"/>
      <c r="S122" s="8"/>
      <c r="T122" s="29"/>
      <c r="U122" s="29"/>
      <c r="V122" s="8"/>
    </row>
    <row r="123" spans="1:22" ht="12.75">
      <c r="A123" s="31"/>
      <c r="B123" s="8"/>
      <c r="C123" s="29"/>
      <c r="D123" s="29"/>
      <c r="E123" s="29"/>
      <c r="F123" s="29"/>
      <c r="G123" s="8"/>
      <c r="H123" s="8"/>
      <c r="I123" s="8"/>
      <c r="J123" s="8"/>
      <c r="K123" s="8"/>
      <c r="L123" s="8"/>
      <c r="M123" s="8"/>
      <c r="N123" s="29"/>
      <c r="O123" s="29"/>
      <c r="P123" s="29"/>
      <c r="Q123" s="8"/>
      <c r="R123" s="29"/>
      <c r="S123" s="8"/>
      <c r="T123" s="29"/>
      <c r="U123" s="29"/>
      <c r="V123" s="8"/>
    </row>
    <row r="124" spans="1:22" ht="12.75">
      <c r="A124" s="31"/>
      <c r="B124" s="8"/>
      <c r="C124" s="29"/>
      <c r="D124" s="29"/>
      <c r="E124" s="29"/>
      <c r="F124" s="29"/>
      <c r="G124" s="8"/>
      <c r="H124" s="8"/>
      <c r="I124" s="8"/>
      <c r="J124" s="8"/>
      <c r="K124" s="8"/>
      <c r="L124" s="8"/>
      <c r="M124" s="8"/>
      <c r="N124" s="29"/>
      <c r="O124" s="29"/>
      <c r="P124" s="29"/>
      <c r="Q124" s="8"/>
      <c r="R124" s="29"/>
      <c r="S124" s="8"/>
      <c r="T124" s="29"/>
      <c r="U124" s="29"/>
      <c r="V124" s="8"/>
    </row>
    <row r="125" spans="1:22" ht="12.75">
      <c r="A125" s="31"/>
      <c r="B125" s="8"/>
      <c r="C125" s="29"/>
      <c r="D125" s="29"/>
      <c r="E125" s="29"/>
      <c r="F125" s="29"/>
      <c r="G125" s="8"/>
      <c r="H125" s="8"/>
      <c r="I125" s="8"/>
      <c r="J125" s="8"/>
      <c r="K125" s="8"/>
      <c r="L125" s="8"/>
      <c r="M125" s="8"/>
      <c r="N125" s="29"/>
      <c r="O125" s="29"/>
      <c r="P125" s="29"/>
      <c r="Q125" s="8"/>
      <c r="R125" s="29"/>
      <c r="S125" s="8"/>
      <c r="T125" s="29"/>
      <c r="U125" s="29"/>
      <c r="V125" s="8"/>
    </row>
    <row r="126" spans="1:22" ht="12.75">
      <c r="A126" s="31"/>
      <c r="B126" s="8"/>
      <c r="C126" s="29"/>
      <c r="D126" s="29"/>
      <c r="E126" s="29"/>
      <c r="F126" s="29"/>
      <c r="G126" s="8"/>
      <c r="H126" s="8"/>
      <c r="I126" s="8"/>
      <c r="J126" s="8"/>
      <c r="K126" s="8"/>
      <c r="L126" s="8"/>
      <c r="M126" s="8"/>
      <c r="N126" s="29"/>
      <c r="O126" s="29"/>
      <c r="P126" s="29"/>
      <c r="Q126" s="8"/>
      <c r="R126" s="29"/>
      <c r="S126" s="8"/>
      <c r="T126" s="29"/>
      <c r="U126" s="29"/>
      <c r="V126" s="8"/>
    </row>
    <row r="127" spans="1:22" ht="12.75">
      <c r="A127" s="31"/>
      <c r="B127" s="8"/>
      <c r="C127" s="29"/>
      <c r="D127" s="29"/>
      <c r="E127" s="29"/>
      <c r="F127" s="29"/>
      <c r="G127" s="8"/>
      <c r="H127" s="8"/>
      <c r="I127" s="8"/>
      <c r="J127" s="8"/>
      <c r="K127" s="8"/>
      <c r="L127" s="8"/>
      <c r="M127" s="8"/>
      <c r="N127" s="29"/>
      <c r="O127" s="29"/>
      <c r="P127" s="29"/>
      <c r="Q127" s="8"/>
      <c r="R127" s="29"/>
      <c r="S127" s="8"/>
      <c r="T127" s="29"/>
      <c r="U127" s="29"/>
      <c r="V127" s="8"/>
    </row>
    <row r="128" spans="1:22" ht="12.75">
      <c r="A128" s="31"/>
      <c r="B128" s="8"/>
      <c r="C128" s="29"/>
      <c r="D128" s="29"/>
      <c r="E128" s="29"/>
      <c r="F128" s="29"/>
      <c r="G128" s="8"/>
      <c r="H128" s="8"/>
      <c r="I128" s="8"/>
      <c r="J128" s="8"/>
      <c r="K128" s="8"/>
      <c r="L128" s="8"/>
      <c r="M128" s="8"/>
      <c r="N128" s="29"/>
      <c r="O128" s="29"/>
      <c r="P128" s="29"/>
      <c r="Q128" s="8"/>
      <c r="R128" s="29"/>
      <c r="S128" s="8"/>
      <c r="T128" s="29"/>
      <c r="U128" s="29"/>
      <c r="V128" s="8"/>
    </row>
    <row r="129" spans="1:22" ht="12.75">
      <c r="A129" s="31"/>
      <c r="B129" s="8"/>
      <c r="C129" s="29"/>
      <c r="D129" s="29"/>
      <c r="E129" s="29"/>
      <c r="F129" s="29"/>
      <c r="G129" s="8"/>
      <c r="H129" s="8"/>
      <c r="I129" s="8"/>
      <c r="J129" s="8"/>
      <c r="K129" s="8"/>
      <c r="L129" s="8"/>
      <c r="M129" s="8"/>
      <c r="N129" s="29"/>
      <c r="O129" s="29"/>
      <c r="P129" s="29"/>
      <c r="Q129" s="8"/>
      <c r="R129" s="29"/>
      <c r="S129" s="8"/>
      <c r="T129" s="29"/>
      <c r="U129" s="29"/>
      <c r="V129" s="8"/>
    </row>
    <row r="130" spans="1:22" ht="12.75">
      <c r="A130" s="31"/>
      <c r="B130" s="8"/>
      <c r="C130" s="29"/>
      <c r="D130" s="29"/>
      <c r="E130" s="29"/>
      <c r="F130" s="29"/>
      <c r="G130" s="8"/>
      <c r="H130" s="8"/>
      <c r="I130" s="8"/>
      <c r="J130" s="8"/>
      <c r="K130" s="8"/>
      <c r="L130" s="8"/>
      <c r="M130" s="8"/>
      <c r="N130" s="29"/>
      <c r="O130" s="29"/>
      <c r="P130" s="29"/>
      <c r="Q130" s="8"/>
      <c r="R130" s="29"/>
      <c r="S130" s="8"/>
      <c r="T130" s="29"/>
      <c r="U130" s="29"/>
      <c r="V130" s="8"/>
    </row>
    <row r="131" spans="1:22" ht="12.75">
      <c r="A131" s="31"/>
      <c r="B131" s="8"/>
      <c r="C131" s="29"/>
      <c r="D131" s="29"/>
      <c r="E131" s="29"/>
      <c r="F131" s="29"/>
      <c r="G131" s="8"/>
      <c r="H131" s="8"/>
      <c r="I131" s="8"/>
      <c r="J131" s="8"/>
      <c r="K131" s="8"/>
      <c r="L131" s="8"/>
      <c r="M131" s="8"/>
      <c r="N131" s="29"/>
      <c r="O131" s="29"/>
      <c r="P131" s="29"/>
      <c r="Q131" s="8"/>
      <c r="R131" s="29"/>
      <c r="S131" s="8"/>
      <c r="T131" s="29"/>
      <c r="U131" s="29"/>
      <c r="V131" s="8"/>
    </row>
    <row r="132" spans="1:22" ht="12.75">
      <c r="A132" s="31"/>
      <c r="B132" s="8"/>
      <c r="C132" s="29"/>
      <c r="D132" s="29"/>
      <c r="E132" s="29"/>
      <c r="F132" s="29"/>
      <c r="G132" s="8"/>
      <c r="H132" s="8"/>
      <c r="I132" s="8"/>
      <c r="J132" s="8"/>
      <c r="K132" s="8"/>
      <c r="L132" s="8"/>
      <c r="M132" s="8"/>
      <c r="N132" s="29"/>
      <c r="O132" s="29"/>
      <c r="P132" s="29"/>
      <c r="Q132" s="8"/>
      <c r="R132" s="29"/>
      <c r="S132" s="8"/>
      <c r="T132" s="29"/>
      <c r="U132" s="29"/>
      <c r="V132" s="8"/>
    </row>
    <row r="133" spans="1:22" ht="12.75">
      <c r="A133" s="31"/>
      <c r="B133" s="8"/>
      <c r="C133" s="29"/>
      <c r="D133" s="29"/>
      <c r="E133" s="29"/>
      <c r="F133" s="29"/>
      <c r="G133" s="8"/>
      <c r="H133" s="8"/>
      <c r="I133" s="8"/>
      <c r="J133" s="8"/>
      <c r="K133" s="8"/>
      <c r="L133" s="8"/>
      <c r="M133" s="8"/>
      <c r="N133" s="29"/>
      <c r="O133" s="29"/>
      <c r="P133" s="29"/>
      <c r="Q133" s="8"/>
      <c r="R133" s="29"/>
      <c r="S133" s="8"/>
      <c r="T133" s="29"/>
      <c r="U133" s="29"/>
      <c r="V133" s="8"/>
    </row>
    <row r="134" spans="1:22" ht="12.75">
      <c r="A134" s="31"/>
      <c r="B134" s="8"/>
      <c r="C134" s="29"/>
      <c r="D134" s="29"/>
      <c r="E134" s="29"/>
      <c r="F134" s="29"/>
      <c r="G134" s="8"/>
      <c r="H134" s="8"/>
      <c r="I134" s="8"/>
      <c r="J134" s="8"/>
      <c r="K134" s="8"/>
      <c r="L134" s="8"/>
      <c r="M134" s="8"/>
      <c r="N134" s="29"/>
      <c r="O134" s="29"/>
      <c r="P134" s="29"/>
      <c r="Q134" s="8"/>
      <c r="R134" s="29"/>
      <c r="S134" s="8"/>
      <c r="T134" s="29"/>
      <c r="U134" s="29"/>
      <c r="V134" s="8"/>
    </row>
    <row r="135" spans="1:22" ht="12.75">
      <c r="A135" s="31"/>
      <c r="B135" s="8"/>
      <c r="C135" s="29"/>
      <c r="D135" s="29"/>
      <c r="E135" s="29"/>
      <c r="F135" s="29"/>
      <c r="G135" s="8"/>
      <c r="H135" s="8"/>
      <c r="I135" s="8"/>
      <c r="J135" s="8"/>
      <c r="K135" s="8"/>
      <c r="L135" s="8"/>
      <c r="M135" s="8"/>
      <c r="N135" s="29"/>
      <c r="O135" s="29"/>
      <c r="P135" s="29"/>
      <c r="Q135" s="8"/>
      <c r="R135" s="29"/>
      <c r="S135" s="8"/>
      <c r="T135" s="29"/>
      <c r="U135" s="29"/>
      <c r="V135" s="8"/>
    </row>
    <row r="136" spans="1:22" ht="12.75">
      <c r="A136" s="31"/>
      <c r="B136" s="8"/>
      <c r="C136" s="29"/>
      <c r="D136" s="29"/>
      <c r="E136" s="29"/>
      <c r="F136" s="29"/>
      <c r="G136" s="8"/>
      <c r="H136" s="8"/>
      <c r="I136" s="8"/>
      <c r="J136" s="8"/>
      <c r="K136" s="8"/>
      <c r="L136" s="8"/>
      <c r="M136" s="8"/>
      <c r="N136" s="29"/>
      <c r="O136" s="29"/>
      <c r="P136" s="29"/>
      <c r="Q136" s="8"/>
      <c r="R136" s="29"/>
      <c r="S136" s="8"/>
      <c r="T136" s="29"/>
      <c r="U136" s="29"/>
      <c r="V136" s="8"/>
    </row>
    <row r="137" spans="1:22" ht="12.75">
      <c r="A137" s="31"/>
      <c r="B137" s="8"/>
      <c r="C137" s="29"/>
      <c r="D137" s="29"/>
      <c r="E137" s="29"/>
      <c r="F137" s="29"/>
      <c r="G137" s="8"/>
      <c r="H137" s="8"/>
      <c r="I137" s="8"/>
      <c r="J137" s="8"/>
      <c r="K137" s="8"/>
      <c r="L137" s="8"/>
      <c r="M137" s="8"/>
      <c r="N137" s="29"/>
      <c r="O137" s="29"/>
      <c r="P137" s="29"/>
      <c r="Q137" s="8"/>
      <c r="R137" s="29"/>
      <c r="S137" s="8"/>
      <c r="T137" s="29"/>
      <c r="U137" s="29"/>
      <c r="V137" s="8"/>
    </row>
    <row r="138" spans="1:22" ht="12.75">
      <c r="A138" s="31"/>
      <c r="B138" s="8"/>
      <c r="C138" s="29"/>
      <c r="D138" s="29"/>
      <c r="E138" s="29"/>
      <c r="F138" s="29"/>
      <c r="G138" s="8"/>
      <c r="H138" s="8"/>
      <c r="I138" s="8"/>
      <c r="J138" s="8"/>
      <c r="K138" s="8"/>
      <c r="L138" s="8"/>
      <c r="M138" s="8"/>
      <c r="N138" s="29"/>
      <c r="O138" s="29"/>
      <c r="P138" s="29"/>
      <c r="Q138" s="8"/>
      <c r="R138" s="29"/>
      <c r="S138" s="8"/>
      <c r="T138" s="29"/>
      <c r="U138" s="29"/>
      <c r="V138" s="8"/>
    </row>
    <row r="139" spans="1:22" ht="12.75">
      <c r="A139" s="31"/>
      <c r="B139" s="8"/>
      <c r="C139" s="29"/>
      <c r="D139" s="29"/>
      <c r="E139" s="29"/>
      <c r="F139" s="29"/>
      <c r="G139" s="8"/>
      <c r="H139" s="8"/>
      <c r="I139" s="8"/>
      <c r="J139" s="8"/>
      <c r="K139" s="8"/>
      <c r="L139" s="8"/>
      <c r="M139" s="8"/>
      <c r="N139" s="29"/>
      <c r="O139" s="29"/>
      <c r="P139" s="29"/>
      <c r="Q139" s="8"/>
      <c r="R139" s="29"/>
      <c r="S139" s="8"/>
      <c r="T139" s="29"/>
      <c r="U139" s="29"/>
      <c r="V139" s="8"/>
    </row>
    <row r="140" spans="1:22" ht="12.75">
      <c r="A140" s="31"/>
      <c r="B140" s="8"/>
      <c r="C140" s="29"/>
      <c r="D140" s="29"/>
      <c r="E140" s="29"/>
      <c r="F140" s="29"/>
      <c r="G140" s="8"/>
      <c r="H140" s="8"/>
      <c r="I140" s="8"/>
      <c r="J140" s="8"/>
      <c r="K140" s="8"/>
      <c r="L140" s="8"/>
      <c r="M140" s="8"/>
      <c r="N140" s="29"/>
      <c r="O140" s="29"/>
      <c r="P140" s="29"/>
      <c r="Q140" s="8"/>
      <c r="R140" s="29"/>
      <c r="S140" s="8"/>
      <c r="T140" s="29"/>
      <c r="U140" s="29"/>
      <c r="V140" s="8"/>
    </row>
    <row r="141" spans="1:22" ht="12.75">
      <c r="A141" s="31"/>
      <c r="B141" s="8"/>
      <c r="C141" s="29"/>
      <c r="D141" s="29"/>
      <c r="E141" s="29"/>
      <c r="F141" s="29"/>
      <c r="G141" s="8"/>
      <c r="H141" s="8"/>
      <c r="I141" s="8"/>
      <c r="J141" s="8"/>
      <c r="K141" s="8"/>
      <c r="L141" s="8"/>
      <c r="M141" s="8"/>
      <c r="N141" s="29"/>
      <c r="O141" s="29"/>
      <c r="P141" s="29"/>
      <c r="Q141" s="8"/>
      <c r="R141" s="29"/>
      <c r="S141" s="8"/>
      <c r="T141" s="29"/>
      <c r="U141" s="29"/>
      <c r="V141" s="8"/>
    </row>
    <row r="142" spans="1:22" ht="12.75">
      <c r="A142" s="31"/>
      <c r="B142" s="8"/>
      <c r="C142" s="29"/>
      <c r="D142" s="29"/>
      <c r="E142" s="29"/>
      <c r="F142" s="29"/>
      <c r="G142" s="8"/>
      <c r="H142" s="8"/>
      <c r="I142" s="8"/>
      <c r="J142" s="8"/>
      <c r="K142" s="8"/>
      <c r="L142" s="8"/>
      <c r="M142" s="8"/>
      <c r="N142" s="29"/>
      <c r="O142" s="29"/>
      <c r="P142" s="29"/>
      <c r="Q142" s="8"/>
      <c r="R142" s="29"/>
      <c r="S142" s="8"/>
      <c r="T142" s="29"/>
      <c r="U142" s="29"/>
      <c r="V142" s="8"/>
    </row>
    <row r="143" spans="1:22" ht="12.75">
      <c r="A143" s="31"/>
      <c r="B143" s="8"/>
      <c r="C143" s="29"/>
      <c r="D143" s="29"/>
      <c r="E143" s="29"/>
      <c r="F143" s="29"/>
      <c r="G143" s="8"/>
      <c r="H143" s="8"/>
      <c r="I143" s="8"/>
      <c r="J143" s="8"/>
      <c r="K143" s="8"/>
      <c r="L143" s="8"/>
      <c r="M143" s="8"/>
      <c r="N143" s="29"/>
      <c r="O143" s="29"/>
      <c r="P143" s="29"/>
      <c r="Q143" s="8"/>
      <c r="R143" s="29"/>
      <c r="S143" s="8"/>
      <c r="T143" s="29"/>
      <c r="U143" s="29"/>
      <c r="V143" s="8"/>
    </row>
    <row r="144" spans="1:22" ht="12.75">
      <c r="A144" s="31"/>
      <c r="B144" s="8"/>
      <c r="C144" s="29"/>
      <c r="D144" s="29"/>
      <c r="E144" s="29"/>
      <c r="F144" s="29"/>
      <c r="G144" s="8"/>
      <c r="H144" s="8"/>
      <c r="I144" s="8"/>
      <c r="J144" s="8"/>
      <c r="K144" s="8"/>
      <c r="L144" s="8"/>
      <c r="M144" s="8"/>
      <c r="N144" s="29"/>
      <c r="O144" s="29"/>
      <c r="P144" s="29"/>
      <c r="Q144" s="8"/>
      <c r="R144" s="29"/>
      <c r="S144" s="8"/>
      <c r="T144" s="29"/>
      <c r="U144" s="29"/>
      <c r="V144" s="8"/>
    </row>
    <row r="145" spans="1:22" ht="12.75">
      <c r="A145" s="31"/>
      <c r="B145" s="8"/>
      <c r="C145" s="29"/>
      <c r="D145" s="29"/>
      <c r="E145" s="29"/>
      <c r="F145" s="29"/>
      <c r="G145" s="8"/>
      <c r="H145" s="8"/>
      <c r="I145" s="8"/>
      <c r="J145" s="8"/>
      <c r="K145" s="8"/>
      <c r="L145" s="8"/>
      <c r="M145" s="8"/>
      <c r="N145" s="29"/>
      <c r="O145" s="29"/>
      <c r="P145" s="29"/>
      <c r="Q145" s="8"/>
      <c r="R145" s="29"/>
      <c r="S145" s="8"/>
      <c r="T145" s="29"/>
      <c r="U145" s="29"/>
      <c r="V145" s="8"/>
    </row>
    <row r="146" spans="1:22" ht="12.75">
      <c r="A146" s="31"/>
      <c r="B146" s="8"/>
      <c r="C146" s="29"/>
      <c r="D146" s="29"/>
      <c r="E146" s="29"/>
      <c r="F146" s="29"/>
      <c r="G146" s="8"/>
      <c r="H146" s="8"/>
      <c r="I146" s="8"/>
      <c r="J146" s="8"/>
      <c r="K146" s="8"/>
      <c r="L146" s="8"/>
      <c r="M146" s="8"/>
      <c r="N146" s="29"/>
      <c r="O146" s="29"/>
      <c r="P146" s="29"/>
      <c r="Q146" s="8"/>
      <c r="R146" s="29"/>
      <c r="S146" s="8"/>
      <c r="T146" s="29"/>
      <c r="U146" s="29"/>
      <c r="V146" s="8"/>
    </row>
    <row r="147" spans="1:22" ht="12.75">
      <c r="A147" s="31"/>
      <c r="B147" s="8"/>
      <c r="C147" s="29"/>
      <c r="D147" s="29"/>
      <c r="E147" s="29"/>
      <c r="F147" s="29"/>
      <c r="G147" s="8"/>
      <c r="H147" s="8"/>
      <c r="I147" s="8"/>
      <c r="J147" s="8"/>
      <c r="K147" s="8"/>
      <c r="L147" s="8"/>
      <c r="M147" s="8"/>
      <c r="N147" s="29"/>
      <c r="O147" s="29"/>
      <c r="P147" s="29"/>
      <c r="Q147" s="8"/>
      <c r="R147" s="29"/>
      <c r="S147" s="8"/>
      <c r="T147" s="29"/>
      <c r="U147" s="29"/>
      <c r="V147" s="8"/>
    </row>
    <row r="148" spans="1:22" ht="12.75">
      <c r="A148" s="31"/>
      <c r="B148" s="8"/>
      <c r="C148" s="29"/>
      <c r="D148" s="29"/>
      <c r="E148" s="29"/>
      <c r="F148" s="29"/>
      <c r="G148" s="8"/>
      <c r="H148" s="8"/>
      <c r="I148" s="8"/>
      <c r="J148" s="8"/>
      <c r="K148" s="8"/>
      <c r="L148" s="8"/>
      <c r="M148" s="8"/>
      <c r="N148" s="29"/>
      <c r="O148" s="29"/>
      <c r="P148" s="29"/>
      <c r="Q148" s="8"/>
      <c r="R148" s="29"/>
      <c r="S148" s="8"/>
      <c r="T148" s="29"/>
      <c r="U148" s="29"/>
      <c r="V148" s="8"/>
    </row>
    <row r="149" spans="1:22" ht="12.75">
      <c r="A149" s="31"/>
      <c r="B149" s="8"/>
      <c r="C149" s="29"/>
      <c r="D149" s="29"/>
      <c r="E149" s="29"/>
      <c r="F149" s="29"/>
      <c r="G149" s="8"/>
      <c r="H149" s="8"/>
      <c r="I149" s="8"/>
      <c r="J149" s="8"/>
      <c r="K149" s="8"/>
      <c r="L149" s="8"/>
      <c r="M149" s="8"/>
      <c r="N149" s="29"/>
      <c r="O149" s="29"/>
      <c r="P149" s="29"/>
      <c r="Q149" s="8"/>
      <c r="R149" s="29"/>
      <c r="S149" s="8"/>
      <c r="T149" s="29"/>
      <c r="U149" s="29"/>
      <c r="V149" s="8"/>
    </row>
    <row r="150" spans="1:22" ht="12.75">
      <c r="A150" s="31"/>
      <c r="B150" s="8"/>
      <c r="C150" s="29"/>
      <c r="D150" s="29"/>
      <c r="E150" s="29"/>
      <c r="F150" s="29"/>
      <c r="G150" s="8"/>
      <c r="H150" s="8"/>
      <c r="I150" s="8"/>
      <c r="J150" s="8"/>
      <c r="K150" s="8"/>
      <c r="L150" s="8"/>
      <c r="M150" s="8"/>
      <c r="N150" s="29"/>
      <c r="O150" s="29"/>
      <c r="P150" s="29"/>
      <c r="Q150" s="8"/>
      <c r="R150" s="29"/>
      <c r="S150" s="8"/>
      <c r="T150" s="29"/>
      <c r="U150" s="29"/>
      <c r="V150" s="8"/>
    </row>
    <row r="151" spans="1:22" ht="12.75">
      <c r="A151" s="31"/>
      <c r="B151" s="8"/>
      <c r="C151" s="29"/>
      <c r="D151" s="29"/>
      <c r="E151" s="29"/>
      <c r="F151" s="29"/>
      <c r="G151" s="8"/>
      <c r="H151" s="8"/>
      <c r="I151" s="8"/>
      <c r="J151" s="8"/>
      <c r="K151" s="8"/>
      <c r="L151" s="8"/>
      <c r="M151" s="8"/>
      <c r="N151" s="29"/>
      <c r="O151" s="29"/>
      <c r="P151" s="29"/>
      <c r="Q151" s="8"/>
      <c r="R151" s="29"/>
      <c r="S151" s="8"/>
      <c r="T151" s="29"/>
      <c r="U151" s="29"/>
      <c r="V151" s="8"/>
    </row>
    <row r="152" spans="1:22" ht="12.75">
      <c r="A152" s="31"/>
      <c r="B152" s="8"/>
      <c r="C152" s="29"/>
      <c r="D152" s="29"/>
      <c r="E152" s="29"/>
      <c r="F152" s="29"/>
      <c r="G152" s="8"/>
      <c r="H152" s="8"/>
      <c r="I152" s="8"/>
      <c r="J152" s="8"/>
      <c r="K152" s="8"/>
      <c r="L152" s="8"/>
      <c r="M152" s="8"/>
      <c r="N152" s="29"/>
      <c r="O152" s="29"/>
      <c r="P152" s="29"/>
      <c r="Q152" s="8"/>
      <c r="R152" s="29"/>
      <c r="S152" s="8"/>
      <c r="T152" s="29"/>
      <c r="U152" s="29"/>
      <c r="V152" s="8"/>
    </row>
    <row r="153" spans="1:22" ht="12.75">
      <c r="A153" s="31"/>
      <c r="B153" s="8"/>
      <c r="C153" s="29"/>
      <c r="D153" s="29"/>
      <c r="E153" s="29"/>
      <c r="F153" s="29"/>
      <c r="G153" s="8"/>
      <c r="H153" s="8"/>
      <c r="I153" s="8"/>
      <c r="J153" s="8"/>
      <c r="K153" s="8"/>
      <c r="L153" s="8"/>
      <c r="M153" s="8"/>
      <c r="N153" s="29"/>
      <c r="O153" s="29"/>
      <c r="P153" s="29"/>
      <c r="Q153" s="8"/>
      <c r="R153" s="29"/>
      <c r="S153" s="8"/>
      <c r="T153" s="29"/>
      <c r="U153" s="29"/>
      <c r="V153" s="8"/>
    </row>
    <row r="154" spans="1:22" ht="12.75">
      <c r="A154" s="31"/>
      <c r="B154" s="8"/>
      <c r="C154" s="29"/>
      <c r="D154" s="29"/>
      <c r="E154" s="29"/>
      <c r="F154" s="29"/>
      <c r="G154" s="8"/>
      <c r="H154" s="8"/>
      <c r="I154" s="8"/>
      <c r="J154" s="8"/>
      <c r="K154" s="8"/>
      <c r="L154" s="8"/>
      <c r="M154" s="8"/>
      <c r="N154" s="29"/>
      <c r="O154" s="29"/>
      <c r="P154" s="29"/>
      <c r="Q154" s="8"/>
      <c r="R154" s="29"/>
      <c r="S154" s="8"/>
      <c r="T154" s="29"/>
      <c r="U154" s="29"/>
      <c r="V154" s="8"/>
    </row>
    <row r="155" spans="1:22" ht="12.75">
      <c r="A155" s="31"/>
      <c r="B155" s="8"/>
      <c r="C155" s="29"/>
      <c r="D155" s="29"/>
      <c r="E155" s="29"/>
      <c r="F155" s="29"/>
      <c r="G155" s="8"/>
      <c r="H155" s="8"/>
      <c r="I155" s="8"/>
      <c r="J155" s="8"/>
      <c r="K155" s="8"/>
      <c r="L155" s="8"/>
      <c r="M155" s="8"/>
      <c r="N155" s="29"/>
      <c r="O155" s="29"/>
      <c r="P155" s="29"/>
      <c r="Q155" s="8"/>
      <c r="R155" s="29"/>
      <c r="S155" s="8"/>
      <c r="T155" s="29"/>
      <c r="U155" s="29"/>
      <c r="V155" s="8"/>
    </row>
    <row r="156" spans="1:22" ht="12.75">
      <c r="A156" s="31"/>
      <c r="B156" s="8"/>
      <c r="C156" s="29"/>
      <c r="D156" s="29"/>
      <c r="E156" s="29"/>
      <c r="F156" s="29"/>
      <c r="G156" s="8"/>
      <c r="H156" s="8"/>
      <c r="I156" s="8"/>
      <c r="J156" s="8"/>
      <c r="K156" s="8"/>
      <c r="L156" s="8"/>
      <c r="M156" s="8"/>
      <c r="N156" s="29"/>
      <c r="O156" s="29"/>
      <c r="P156" s="29"/>
      <c r="Q156" s="8"/>
      <c r="R156" s="29"/>
      <c r="S156" s="8"/>
      <c r="T156" s="29"/>
      <c r="U156" s="29"/>
      <c r="V156" s="8"/>
    </row>
    <row r="157" spans="1:22" ht="12.75">
      <c r="A157" s="31"/>
      <c r="B157" s="8"/>
      <c r="C157" s="29"/>
      <c r="D157" s="29"/>
      <c r="E157" s="29"/>
      <c r="F157" s="29"/>
      <c r="G157" s="8"/>
      <c r="H157" s="8"/>
      <c r="I157" s="8"/>
      <c r="J157" s="8"/>
      <c r="K157" s="8"/>
      <c r="L157" s="8"/>
      <c r="M157" s="8"/>
      <c r="N157" s="29"/>
      <c r="O157" s="29"/>
      <c r="P157" s="29"/>
      <c r="Q157" s="8"/>
      <c r="R157" s="29"/>
      <c r="S157" s="8"/>
      <c r="T157" s="29"/>
      <c r="U157" s="29"/>
      <c r="V157" s="8"/>
    </row>
    <row r="158" spans="1:22" ht="12.75">
      <c r="A158" s="31"/>
      <c r="B158" s="8"/>
      <c r="C158" s="29"/>
      <c r="D158" s="29"/>
      <c r="E158" s="29"/>
      <c r="F158" s="29"/>
      <c r="G158" s="8"/>
      <c r="H158" s="8"/>
      <c r="I158" s="8"/>
      <c r="J158" s="8"/>
      <c r="K158" s="8"/>
      <c r="L158" s="8"/>
      <c r="M158" s="8"/>
      <c r="N158" s="29"/>
      <c r="O158" s="29"/>
      <c r="P158" s="29"/>
      <c r="Q158" s="8"/>
      <c r="R158" s="29"/>
      <c r="S158" s="8"/>
      <c r="T158" s="29"/>
      <c r="U158" s="29"/>
      <c r="V158" s="8"/>
    </row>
    <row r="159" spans="1:22" ht="12.75">
      <c r="A159" s="31"/>
      <c r="B159" s="8"/>
      <c r="C159" s="29"/>
      <c r="D159" s="29"/>
      <c r="E159" s="29"/>
      <c r="F159" s="29"/>
      <c r="G159" s="8"/>
      <c r="H159" s="8"/>
      <c r="I159" s="8"/>
      <c r="J159" s="8"/>
      <c r="K159" s="8"/>
      <c r="L159" s="8"/>
      <c r="M159" s="8"/>
      <c r="N159" s="29"/>
      <c r="O159" s="29"/>
      <c r="P159" s="29"/>
      <c r="Q159" s="8"/>
      <c r="R159" s="29"/>
      <c r="S159" s="8"/>
      <c r="T159" s="29"/>
      <c r="U159" s="29"/>
      <c r="V159" s="8"/>
    </row>
    <row r="160" spans="1:22" ht="12.75">
      <c r="A160" s="31"/>
      <c r="B160" s="8"/>
      <c r="C160" s="29"/>
      <c r="D160" s="29"/>
      <c r="E160" s="29"/>
      <c r="F160" s="29"/>
      <c r="G160" s="8"/>
      <c r="H160" s="8"/>
      <c r="I160" s="8"/>
      <c r="J160" s="8"/>
      <c r="K160" s="8"/>
      <c r="L160" s="8"/>
      <c r="M160" s="8"/>
      <c r="N160" s="29"/>
      <c r="O160" s="29"/>
      <c r="P160" s="29"/>
      <c r="Q160" s="8"/>
      <c r="R160" s="29"/>
      <c r="S160" s="8"/>
      <c r="T160" s="29"/>
      <c r="U160" s="29"/>
      <c r="V160" s="8"/>
    </row>
    <row r="161" spans="1:22" ht="12.75">
      <c r="A161" s="31"/>
      <c r="B161" s="8"/>
      <c r="C161" s="29"/>
      <c r="D161" s="29"/>
      <c r="E161" s="29"/>
      <c r="F161" s="29"/>
      <c r="G161" s="8"/>
      <c r="H161" s="8"/>
      <c r="I161" s="8"/>
      <c r="J161" s="8"/>
      <c r="K161" s="8"/>
      <c r="L161" s="8"/>
      <c r="M161" s="8"/>
      <c r="N161" s="29"/>
      <c r="O161" s="29"/>
      <c r="P161" s="29"/>
      <c r="Q161" s="8"/>
      <c r="R161" s="29"/>
      <c r="S161" s="8"/>
      <c r="T161" s="29"/>
      <c r="U161" s="29"/>
      <c r="V161" s="8"/>
    </row>
    <row r="162" spans="1:22" ht="12.75">
      <c r="A162" s="31"/>
      <c r="B162" s="8"/>
      <c r="C162" s="29"/>
      <c r="D162" s="29"/>
      <c r="E162" s="29"/>
      <c r="F162" s="29"/>
      <c r="G162" s="8"/>
      <c r="H162" s="8"/>
      <c r="I162" s="8"/>
      <c r="J162" s="8"/>
      <c r="K162" s="8"/>
      <c r="L162" s="8"/>
      <c r="M162" s="8"/>
      <c r="N162" s="29"/>
      <c r="O162" s="29"/>
      <c r="P162" s="29"/>
      <c r="Q162" s="8"/>
      <c r="R162" s="29"/>
      <c r="S162" s="8"/>
      <c r="T162" s="29"/>
      <c r="U162" s="29"/>
      <c r="V162" s="8"/>
    </row>
    <row r="163" spans="1:22" ht="12.75">
      <c r="A163" s="31"/>
      <c r="B163" s="8"/>
      <c r="C163" s="29"/>
      <c r="D163" s="29"/>
      <c r="E163" s="29"/>
      <c r="F163" s="29"/>
      <c r="G163" s="8"/>
      <c r="H163" s="8"/>
      <c r="I163" s="8"/>
      <c r="J163" s="8"/>
      <c r="K163" s="8"/>
      <c r="L163" s="8"/>
      <c r="M163" s="8"/>
      <c r="N163" s="29"/>
      <c r="O163" s="29"/>
      <c r="P163" s="29"/>
      <c r="Q163" s="8"/>
      <c r="R163" s="29"/>
      <c r="S163" s="8"/>
      <c r="T163" s="29"/>
      <c r="U163" s="29"/>
      <c r="V163" s="8"/>
    </row>
    <row r="164" spans="1:22" ht="12.75">
      <c r="A164" s="31"/>
      <c r="B164" s="8"/>
      <c r="C164" s="29"/>
      <c r="D164" s="29"/>
      <c r="E164" s="29"/>
      <c r="F164" s="29"/>
      <c r="G164" s="8"/>
      <c r="H164" s="8"/>
      <c r="I164" s="8"/>
      <c r="J164" s="8"/>
      <c r="K164" s="8"/>
      <c r="L164" s="8"/>
      <c r="M164" s="8"/>
      <c r="N164" s="29"/>
      <c r="O164" s="29"/>
      <c r="P164" s="29"/>
      <c r="Q164" s="8"/>
      <c r="R164" s="29"/>
      <c r="S164" s="8"/>
      <c r="T164" s="29"/>
      <c r="U164" s="29"/>
      <c r="V164" s="8"/>
    </row>
    <row r="165" spans="1:22" ht="12.75">
      <c r="A165" s="31"/>
      <c r="B165" s="8"/>
      <c r="C165" s="29"/>
      <c r="D165" s="29"/>
      <c r="E165" s="29"/>
      <c r="F165" s="29"/>
      <c r="G165" s="8"/>
      <c r="H165" s="8"/>
      <c r="I165" s="8"/>
      <c r="J165" s="8"/>
      <c r="K165" s="8"/>
      <c r="L165" s="8"/>
      <c r="M165" s="8"/>
      <c r="N165" s="29"/>
      <c r="O165" s="29"/>
      <c r="P165" s="29"/>
      <c r="Q165" s="8"/>
      <c r="R165" s="29"/>
      <c r="S165" s="8"/>
      <c r="T165" s="29"/>
      <c r="U165" s="29"/>
      <c r="V165" s="8"/>
    </row>
    <row r="166" spans="1:22" ht="12.75">
      <c r="A166" s="31"/>
      <c r="B166" s="8"/>
      <c r="C166" s="29"/>
      <c r="D166" s="29"/>
      <c r="E166" s="29"/>
      <c r="F166" s="29"/>
      <c r="G166" s="8"/>
      <c r="H166" s="8"/>
      <c r="I166" s="8"/>
      <c r="J166" s="8"/>
      <c r="K166" s="8"/>
      <c r="L166" s="8"/>
      <c r="M166" s="8"/>
      <c r="N166" s="29"/>
      <c r="O166" s="29"/>
      <c r="P166" s="29"/>
      <c r="Q166" s="8"/>
      <c r="R166" s="29"/>
      <c r="S166" s="8"/>
      <c r="T166" s="29"/>
      <c r="U166" s="29"/>
      <c r="V166" s="8"/>
    </row>
    <row r="167" spans="1:22" ht="12.75">
      <c r="A167" s="31"/>
      <c r="B167" s="8"/>
      <c r="C167" s="29"/>
      <c r="D167" s="29"/>
      <c r="E167" s="29"/>
      <c r="F167" s="29"/>
      <c r="G167" s="8"/>
      <c r="H167" s="8"/>
      <c r="I167" s="8"/>
      <c r="J167" s="8"/>
      <c r="K167" s="8"/>
      <c r="L167" s="8"/>
      <c r="M167" s="8"/>
      <c r="N167" s="29"/>
      <c r="O167" s="29"/>
      <c r="P167" s="29"/>
      <c r="Q167" s="8"/>
      <c r="R167" s="29"/>
      <c r="S167" s="8"/>
      <c r="T167" s="29"/>
      <c r="U167" s="29"/>
      <c r="V167" s="8"/>
    </row>
    <row r="168" spans="1:22" ht="12.75">
      <c r="A168" s="31"/>
      <c r="B168" s="8"/>
      <c r="C168" s="29"/>
      <c r="D168" s="29"/>
      <c r="E168" s="29"/>
      <c r="F168" s="29"/>
      <c r="G168" s="8"/>
      <c r="H168" s="8"/>
      <c r="I168" s="8"/>
      <c r="J168" s="8"/>
      <c r="K168" s="8"/>
      <c r="L168" s="8"/>
      <c r="M168" s="8"/>
      <c r="N168" s="29"/>
      <c r="O168" s="29"/>
      <c r="P168" s="29"/>
      <c r="Q168" s="8"/>
      <c r="R168" s="29"/>
      <c r="S168" s="8"/>
      <c r="T168" s="29"/>
      <c r="U168" s="29"/>
      <c r="V168" s="8"/>
    </row>
    <row r="169" spans="1:22" ht="12.75">
      <c r="A169" s="31"/>
      <c r="B169" s="8"/>
      <c r="C169" s="29"/>
      <c r="D169" s="29"/>
      <c r="E169" s="29"/>
      <c r="F169" s="29"/>
      <c r="G169" s="8"/>
      <c r="H169" s="8"/>
      <c r="I169" s="8"/>
      <c r="J169" s="8"/>
      <c r="K169" s="8"/>
      <c r="L169" s="8"/>
      <c r="M169" s="8"/>
      <c r="N169" s="29"/>
      <c r="O169" s="29"/>
      <c r="P169" s="29"/>
      <c r="Q169" s="8"/>
      <c r="R169" s="29"/>
      <c r="S169" s="8"/>
      <c r="T169" s="29"/>
      <c r="U169" s="29"/>
      <c r="V169" s="8"/>
    </row>
    <row r="170" spans="1:22" ht="12.75">
      <c r="A170" s="31"/>
      <c r="B170" s="8"/>
      <c r="C170" s="29"/>
      <c r="D170" s="29"/>
      <c r="E170" s="29"/>
      <c r="F170" s="29"/>
      <c r="G170" s="8"/>
      <c r="H170" s="8"/>
      <c r="I170" s="8"/>
      <c r="J170" s="8"/>
      <c r="K170" s="8"/>
      <c r="L170" s="8"/>
      <c r="M170" s="8"/>
      <c r="N170" s="29"/>
      <c r="O170" s="29"/>
      <c r="P170" s="29"/>
      <c r="Q170" s="8"/>
      <c r="R170" s="29"/>
      <c r="S170" s="8"/>
      <c r="T170" s="29"/>
      <c r="U170" s="29"/>
      <c r="V170" s="8"/>
    </row>
    <row r="171" spans="1:22" ht="12.75">
      <c r="A171" s="31"/>
      <c r="B171" s="8"/>
      <c r="C171" s="29"/>
      <c r="D171" s="29"/>
      <c r="E171" s="29"/>
      <c r="F171" s="29"/>
      <c r="G171" s="8"/>
      <c r="H171" s="8"/>
      <c r="I171" s="8"/>
      <c r="J171" s="8"/>
      <c r="K171" s="8"/>
      <c r="L171" s="8"/>
      <c r="M171" s="8"/>
      <c r="N171" s="29"/>
      <c r="O171" s="29"/>
      <c r="P171" s="29"/>
      <c r="Q171" s="8"/>
      <c r="R171" s="29"/>
      <c r="S171" s="8"/>
      <c r="T171" s="29"/>
      <c r="U171" s="29"/>
      <c r="V171" s="8"/>
    </row>
    <row r="172" spans="1:22" ht="12.75">
      <c r="A172" s="31"/>
      <c r="B172" s="8"/>
      <c r="C172" s="29"/>
      <c r="D172" s="29"/>
      <c r="E172" s="29"/>
      <c r="F172" s="29"/>
      <c r="G172" s="8"/>
      <c r="H172" s="8"/>
      <c r="I172" s="8"/>
      <c r="J172" s="8"/>
      <c r="K172" s="8"/>
      <c r="L172" s="8"/>
      <c r="M172" s="8"/>
      <c r="N172" s="29"/>
      <c r="O172" s="29"/>
      <c r="P172" s="29"/>
      <c r="Q172" s="8"/>
      <c r="R172" s="29"/>
      <c r="S172" s="8"/>
      <c r="T172" s="29"/>
      <c r="U172" s="29"/>
      <c r="V172" s="8"/>
    </row>
    <row r="173" spans="1:22" ht="12.75">
      <c r="A173" s="31"/>
      <c r="B173" s="8"/>
      <c r="C173" s="29"/>
      <c r="D173" s="29"/>
      <c r="E173" s="29"/>
      <c r="F173" s="29"/>
      <c r="G173" s="8"/>
      <c r="H173" s="8"/>
      <c r="I173" s="8"/>
      <c r="J173" s="8"/>
      <c r="K173" s="8"/>
      <c r="L173" s="8"/>
      <c r="M173" s="8"/>
      <c r="N173" s="29"/>
      <c r="O173" s="29"/>
      <c r="P173" s="29"/>
      <c r="Q173" s="8"/>
      <c r="R173" s="29"/>
      <c r="S173" s="8"/>
      <c r="T173" s="29"/>
      <c r="U173" s="29"/>
      <c r="V173" s="8"/>
    </row>
    <row r="174" spans="1:22" ht="12.75">
      <c r="A174" s="31"/>
      <c r="B174" s="8"/>
      <c r="C174" s="29"/>
      <c r="D174" s="29"/>
      <c r="E174" s="29"/>
      <c r="F174" s="29"/>
      <c r="G174" s="8"/>
      <c r="H174" s="8"/>
      <c r="I174" s="8"/>
      <c r="J174" s="8"/>
      <c r="K174" s="8"/>
      <c r="L174" s="8"/>
      <c r="M174" s="8"/>
      <c r="N174" s="29"/>
      <c r="O174" s="29"/>
      <c r="P174" s="29"/>
      <c r="Q174" s="8"/>
      <c r="R174" s="29"/>
      <c r="S174" s="8"/>
      <c r="T174" s="29"/>
      <c r="U174" s="29"/>
      <c r="V174" s="8"/>
    </row>
    <row r="175" spans="1:22" ht="12.75">
      <c r="A175" s="31"/>
      <c r="B175" s="8"/>
      <c r="C175" s="29"/>
      <c r="D175" s="29"/>
      <c r="E175" s="29"/>
      <c r="F175" s="29"/>
      <c r="G175" s="8"/>
      <c r="H175" s="8"/>
      <c r="I175" s="8"/>
      <c r="J175" s="8"/>
      <c r="K175" s="8"/>
      <c r="L175" s="8"/>
      <c r="M175" s="8"/>
      <c r="N175" s="29"/>
      <c r="O175" s="29"/>
      <c r="P175" s="29"/>
      <c r="Q175" s="8"/>
      <c r="R175" s="29"/>
      <c r="S175" s="8"/>
      <c r="T175" s="29"/>
      <c r="U175" s="29"/>
      <c r="V175" s="8"/>
    </row>
    <row r="176" spans="1:22" ht="12.75">
      <c r="A176" s="31"/>
      <c r="B176" s="8"/>
      <c r="C176" s="29"/>
      <c r="D176" s="29"/>
      <c r="E176" s="29"/>
      <c r="F176" s="29"/>
      <c r="G176" s="8"/>
      <c r="H176" s="8"/>
      <c r="I176" s="8"/>
      <c r="J176" s="8"/>
      <c r="K176" s="8"/>
      <c r="L176" s="8"/>
      <c r="M176" s="8"/>
      <c r="N176" s="29"/>
      <c r="O176" s="29"/>
      <c r="P176" s="29"/>
      <c r="Q176" s="8"/>
      <c r="R176" s="29"/>
      <c r="S176" s="8"/>
      <c r="T176" s="29"/>
      <c r="U176" s="29"/>
      <c r="V176" s="8"/>
    </row>
    <row r="177" spans="1:22" ht="12.75">
      <c r="A177" s="31"/>
      <c r="B177" s="8"/>
      <c r="C177" s="29"/>
      <c r="D177" s="29"/>
      <c r="E177" s="29"/>
      <c r="F177" s="29"/>
      <c r="G177" s="8"/>
      <c r="H177" s="8"/>
      <c r="I177" s="8"/>
      <c r="J177" s="8"/>
      <c r="K177" s="8"/>
      <c r="L177" s="8"/>
      <c r="M177" s="8"/>
      <c r="N177" s="29"/>
      <c r="O177" s="29"/>
      <c r="P177" s="29"/>
      <c r="Q177" s="8"/>
      <c r="R177" s="29"/>
      <c r="S177" s="8"/>
      <c r="T177" s="29"/>
      <c r="U177" s="29"/>
      <c r="V177" s="8"/>
    </row>
    <row r="178" spans="1:22" ht="12.75">
      <c r="A178" s="31"/>
      <c r="B178" s="8"/>
      <c r="C178" s="29"/>
      <c r="D178" s="29"/>
      <c r="E178" s="29"/>
      <c r="F178" s="29"/>
      <c r="G178" s="8"/>
      <c r="H178" s="8"/>
      <c r="I178" s="8"/>
      <c r="J178" s="8"/>
      <c r="K178" s="8"/>
      <c r="L178" s="8"/>
      <c r="M178" s="8"/>
      <c r="N178" s="29"/>
      <c r="O178" s="29"/>
      <c r="P178" s="29"/>
      <c r="Q178" s="8"/>
      <c r="R178" s="29"/>
      <c r="S178" s="8"/>
      <c r="T178" s="29"/>
      <c r="U178" s="29"/>
      <c r="V178" s="8"/>
    </row>
    <row r="179" spans="1:22" ht="12.75">
      <c r="A179" s="31"/>
      <c r="B179" s="8"/>
      <c r="C179" s="29"/>
      <c r="D179" s="29"/>
      <c r="E179" s="29"/>
      <c r="F179" s="29"/>
      <c r="G179" s="8"/>
      <c r="H179" s="8"/>
      <c r="I179" s="8"/>
      <c r="J179" s="8"/>
      <c r="K179" s="8"/>
      <c r="L179" s="8"/>
      <c r="M179" s="8"/>
      <c r="N179" s="29"/>
      <c r="O179" s="29"/>
      <c r="P179" s="29"/>
      <c r="Q179" s="8"/>
      <c r="R179" s="29"/>
      <c r="S179" s="8"/>
      <c r="T179" s="29"/>
      <c r="U179" s="29"/>
      <c r="V179" s="8"/>
    </row>
    <row r="180" spans="1:22" ht="12.75">
      <c r="A180" s="31"/>
      <c r="B180" s="8"/>
      <c r="C180" s="29"/>
      <c r="D180" s="29"/>
      <c r="E180" s="29"/>
      <c r="F180" s="29"/>
      <c r="G180" s="8"/>
      <c r="H180" s="8"/>
      <c r="I180" s="8"/>
      <c r="J180" s="8"/>
      <c r="K180" s="8"/>
      <c r="L180" s="8"/>
      <c r="M180" s="8"/>
      <c r="N180" s="29"/>
      <c r="O180" s="29"/>
      <c r="P180" s="29"/>
      <c r="Q180" s="8"/>
      <c r="R180" s="29"/>
      <c r="S180" s="8"/>
      <c r="T180" s="29"/>
      <c r="U180" s="29"/>
      <c r="V180" s="8"/>
    </row>
    <row r="181" spans="1:22" ht="12.75">
      <c r="A181" s="31"/>
      <c r="B181" s="8"/>
      <c r="C181" s="29"/>
      <c r="D181" s="29"/>
      <c r="E181" s="29"/>
      <c r="F181" s="29"/>
      <c r="G181" s="8"/>
      <c r="H181" s="8"/>
      <c r="I181" s="8"/>
      <c r="J181" s="8"/>
      <c r="K181" s="8"/>
      <c r="L181" s="8"/>
      <c r="M181" s="8"/>
      <c r="N181" s="29"/>
      <c r="O181" s="29"/>
      <c r="P181" s="29"/>
      <c r="Q181" s="8"/>
      <c r="R181" s="29"/>
      <c r="S181" s="8"/>
      <c r="T181" s="29"/>
      <c r="U181" s="29"/>
      <c r="V181" s="8"/>
    </row>
    <row r="182" spans="1:22" ht="12.75">
      <c r="A182" s="31"/>
      <c r="B182" s="8"/>
      <c r="C182" s="29"/>
      <c r="D182" s="29"/>
      <c r="E182" s="29"/>
      <c r="F182" s="29"/>
      <c r="G182" s="8"/>
      <c r="H182" s="8"/>
      <c r="I182" s="8"/>
      <c r="J182" s="8"/>
      <c r="K182" s="8"/>
      <c r="L182" s="8"/>
      <c r="M182" s="8"/>
      <c r="N182" s="29"/>
      <c r="O182" s="29"/>
      <c r="P182" s="29"/>
      <c r="Q182" s="8"/>
      <c r="R182" s="29"/>
      <c r="S182" s="8"/>
      <c r="T182" s="29"/>
      <c r="U182" s="29"/>
      <c r="V182" s="8"/>
    </row>
    <row r="183" spans="1:22" ht="12.75">
      <c r="A183" s="31"/>
      <c r="B183" s="8"/>
      <c r="C183" s="29"/>
      <c r="D183" s="29"/>
      <c r="E183" s="29"/>
      <c r="F183" s="29"/>
      <c r="G183" s="8"/>
      <c r="H183" s="8"/>
      <c r="I183" s="8"/>
      <c r="J183" s="8"/>
      <c r="K183" s="8"/>
      <c r="L183" s="8"/>
      <c r="M183" s="8"/>
      <c r="N183" s="29"/>
      <c r="O183" s="29"/>
      <c r="P183" s="29"/>
      <c r="Q183" s="8"/>
      <c r="R183" s="29"/>
      <c r="S183" s="8"/>
      <c r="T183" s="29"/>
      <c r="U183" s="29"/>
      <c r="V183" s="8"/>
    </row>
    <row r="184" spans="1:22" ht="12.75">
      <c r="A184" s="31"/>
      <c r="B184" s="8"/>
      <c r="C184" s="29"/>
      <c r="D184" s="29"/>
      <c r="E184" s="29"/>
      <c r="F184" s="29"/>
      <c r="G184" s="8"/>
      <c r="H184" s="8"/>
      <c r="I184" s="8"/>
      <c r="J184" s="8"/>
      <c r="K184" s="8"/>
      <c r="L184" s="8"/>
      <c r="M184" s="8"/>
      <c r="N184" s="29"/>
      <c r="O184" s="29"/>
      <c r="P184" s="29"/>
      <c r="Q184" s="8"/>
      <c r="R184" s="29"/>
      <c r="S184" s="8"/>
      <c r="T184" s="29"/>
      <c r="U184" s="29"/>
      <c r="V184" s="8"/>
    </row>
    <row r="185" spans="1:22" ht="12.75">
      <c r="A185" s="31"/>
      <c r="B185" s="8"/>
      <c r="C185" s="29"/>
      <c r="D185" s="29"/>
      <c r="E185" s="29"/>
      <c r="F185" s="29"/>
      <c r="G185" s="8"/>
      <c r="H185" s="8"/>
      <c r="I185" s="8"/>
      <c r="J185" s="8"/>
      <c r="K185" s="8"/>
      <c r="L185" s="8"/>
      <c r="M185" s="8"/>
      <c r="N185" s="29"/>
      <c r="O185" s="29"/>
      <c r="P185" s="29"/>
      <c r="Q185" s="8"/>
      <c r="R185" s="29"/>
      <c r="S185" s="8"/>
      <c r="T185" s="29"/>
      <c r="U185" s="29"/>
      <c r="V185" s="8"/>
    </row>
    <row r="186" spans="1:22" ht="12.75">
      <c r="A186" s="31"/>
      <c r="B186" s="8"/>
      <c r="C186" s="29"/>
      <c r="D186" s="29"/>
      <c r="E186" s="29"/>
      <c r="F186" s="29"/>
      <c r="G186" s="8"/>
      <c r="H186" s="8"/>
      <c r="I186" s="8"/>
      <c r="J186" s="8"/>
      <c r="K186" s="8"/>
      <c r="L186" s="8"/>
      <c r="M186" s="8"/>
      <c r="N186" s="29"/>
      <c r="O186" s="29"/>
      <c r="P186" s="29"/>
      <c r="Q186" s="8"/>
      <c r="R186" s="29"/>
      <c r="S186" s="8"/>
      <c r="T186" s="29"/>
      <c r="U186" s="29"/>
      <c r="V186" s="8"/>
    </row>
    <row r="187" spans="1:22" ht="12.75">
      <c r="A187" s="31"/>
      <c r="B187" s="8"/>
      <c r="C187" s="29"/>
      <c r="D187" s="29"/>
      <c r="E187" s="29"/>
      <c r="F187" s="29"/>
      <c r="G187" s="8"/>
      <c r="H187" s="8"/>
      <c r="I187" s="8"/>
      <c r="J187" s="8"/>
      <c r="K187" s="8"/>
      <c r="L187" s="8"/>
      <c r="M187" s="8"/>
      <c r="N187" s="29"/>
      <c r="O187" s="29"/>
      <c r="P187" s="29"/>
      <c r="Q187" s="8"/>
      <c r="R187" s="29"/>
      <c r="S187" s="8"/>
      <c r="T187" s="29"/>
      <c r="U187" s="29"/>
      <c r="V187" s="8"/>
    </row>
    <row r="188" spans="1:22" ht="12.75">
      <c r="A188" s="31"/>
      <c r="B188" s="8"/>
      <c r="C188" s="29"/>
      <c r="D188" s="29"/>
      <c r="E188" s="29"/>
      <c r="F188" s="29"/>
      <c r="G188" s="8"/>
      <c r="H188" s="8"/>
      <c r="I188" s="8"/>
      <c r="J188" s="8"/>
      <c r="K188" s="8"/>
      <c r="L188" s="8"/>
      <c r="M188" s="8"/>
      <c r="N188" s="29"/>
      <c r="O188" s="29"/>
      <c r="P188" s="29"/>
      <c r="Q188" s="8"/>
      <c r="R188" s="29"/>
      <c r="S188" s="8"/>
      <c r="T188" s="29"/>
      <c r="U188" s="29"/>
      <c r="V188" s="8"/>
    </row>
    <row r="189" spans="1:22" ht="12.75">
      <c r="A189" s="31"/>
      <c r="B189" s="8"/>
      <c r="C189" s="29"/>
      <c r="D189" s="29"/>
      <c r="E189" s="29"/>
      <c r="F189" s="29"/>
      <c r="G189" s="8"/>
      <c r="H189" s="8"/>
      <c r="I189" s="8"/>
      <c r="J189" s="8"/>
      <c r="K189" s="8"/>
      <c r="L189" s="8"/>
      <c r="M189" s="8"/>
      <c r="N189" s="29"/>
      <c r="O189" s="29"/>
      <c r="P189" s="29"/>
      <c r="Q189" s="8"/>
      <c r="R189" s="29"/>
      <c r="S189" s="8"/>
      <c r="T189" s="29"/>
      <c r="U189" s="29"/>
      <c r="V189" s="8"/>
    </row>
    <row r="190" spans="1:22" ht="12.75">
      <c r="A190" s="31"/>
      <c r="B190" s="8"/>
      <c r="C190" s="29"/>
      <c r="D190" s="29"/>
      <c r="E190" s="29"/>
      <c r="F190" s="29"/>
      <c r="G190" s="8"/>
      <c r="H190" s="8"/>
      <c r="I190" s="8"/>
      <c r="J190" s="8"/>
      <c r="K190" s="8"/>
      <c r="L190" s="8"/>
      <c r="M190" s="8"/>
      <c r="N190" s="29"/>
      <c r="O190" s="29"/>
      <c r="P190" s="29"/>
      <c r="Q190" s="8"/>
      <c r="R190" s="29"/>
      <c r="S190" s="8"/>
      <c r="T190" s="29"/>
      <c r="U190" s="29"/>
      <c r="V190" s="8"/>
    </row>
    <row r="191" spans="1:22" ht="12.75">
      <c r="A191" s="31"/>
      <c r="B191" s="8"/>
      <c r="C191" s="29"/>
      <c r="D191" s="29"/>
      <c r="E191" s="29"/>
      <c r="F191" s="29"/>
      <c r="G191" s="8"/>
      <c r="H191" s="8"/>
      <c r="I191" s="8"/>
      <c r="J191" s="8"/>
      <c r="K191" s="8"/>
      <c r="L191" s="8"/>
      <c r="M191" s="8"/>
      <c r="N191" s="29"/>
      <c r="O191" s="29"/>
      <c r="P191" s="29"/>
      <c r="Q191" s="8"/>
      <c r="R191" s="29"/>
      <c r="S191" s="8"/>
      <c r="T191" s="29"/>
      <c r="U191" s="29"/>
      <c r="V191" s="8"/>
    </row>
    <row r="192" spans="1:22" ht="12.75">
      <c r="A192" s="31"/>
      <c r="B192" s="8"/>
      <c r="C192" s="29"/>
      <c r="D192" s="29"/>
      <c r="E192" s="29"/>
      <c r="F192" s="29"/>
      <c r="G192" s="8"/>
      <c r="H192" s="8"/>
      <c r="I192" s="8"/>
      <c r="J192" s="8"/>
      <c r="K192" s="8"/>
      <c r="L192" s="8"/>
      <c r="M192" s="8"/>
      <c r="N192" s="29"/>
      <c r="O192" s="29"/>
      <c r="P192" s="29"/>
      <c r="Q192" s="8"/>
      <c r="R192" s="29"/>
      <c r="S192" s="8"/>
      <c r="T192" s="29"/>
      <c r="U192" s="29"/>
      <c r="V192" s="8"/>
    </row>
    <row r="193" spans="1:22" ht="12.75">
      <c r="A193" s="31"/>
      <c r="B193" s="8"/>
      <c r="C193" s="29"/>
      <c r="D193" s="29"/>
      <c r="E193" s="29"/>
      <c r="F193" s="29"/>
      <c r="G193" s="8"/>
      <c r="H193" s="8"/>
      <c r="I193" s="8"/>
      <c r="J193" s="8"/>
      <c r="K193" s="8"/>
      <c r="L193" s="8"/>
      <c r="M193" s="8"/>
      <c r="N193" s="29"/>
      <c r="O193" s="29"/>
      <c r="P193" s="29"/>
      <c r="Q193" s="8"/>
      <c r="R193" s="29"/>
      <c r="S193" s="8"/>
      <c r="T193" s="29"/>
      <c r="U193" s="29"/>
      <c r="V193" s="8"/>
    </row>
    <row r="194" spans="1:22" ht="12.75">
      <c r="A194" s="31"/>
      <c r="B194" s="8"/>
      <c r="C194" s="29"/>
      <c r="D194" s="29"/>
      <c r="E194" s="29"/>
      <c r="F194" s="29"/>
      <c r="G194" s="8"/>
      <c r="H194" s="8"/>
      <c r="I194" s="8"/>
      <c r="J194" s="8"/>
      <c r="K194" s="8"/>
      <c r="L194" s="8"/>
      <c r="M194" s="8"/>
      <c r="N194" s="29"/>
      <c r="O194" s="29"/>
      <c r="P194" s="29"/>
      <c r="Q194" s="8"/>
      <c r="R194" s="29"/>
      <c r="S194" s="8"/>
      <c r="T194" s="29"/>
      <c r="U194" s="29"/>
      <c r="V194" s="8"/>
    </row>
    <row r="195" spans="1:22" ht="12.75">
      <c r="A195" s="31"/>
      <c r="B195" s="8"/>
      <c r="C195" s="29"/>
      <c r="D195" s="29"/>
      <c r="E195" s="29"/>
      <c r="F195" s="29"/>
      <c r="G195" s="8"/>
      <c r="H195" s="8"/>
      <c r="I195" s="8"/>
      <c r="J195" s="8"/>
      <c r="K195" s="8"/>
      <c r="L195" s="8"/>
      <c r="M195" s="8"/>
      <c r="N195" s="29"/>
      <c r="O195" s="29"/>
      <c r="P195" s="29"/>
      <c r="Q195" s="8"/>
      <c r="R195" s="29"/>
      <c r="S195" s="8"/>
      <c r="T195" s="29"/>
      <c r="U195" s="29"/>
      <c r="V195" s="8"/>
    </row>
    <row r="196" spans="1:22" ht="12.75">
      <c r="A196" s="31"/>
      <c r="B196" s="8"/>
      <c r="C196" s="29"/>
      <c r="D196" s="29"/>
      <c r="E196" s="29"/>
      <c r="F196" s="29"/>
      <c r="G196" s="8"/>
      <c r="H196" s="8"/>
      <c r="I196" s="8"/>
      <c r="J196" s="8"/>
      <c r="K196" s="8"/>
      <c r="L196" s="8"/>
      <c r="M196" s="8"/>
      <c r="N196" s="29"/>
      <c r="O196" s="29"/>
      <c r="P196" s="29"/>
      <c r="Q196" s="8"/>
      <c r="R196" s="29"/>
      <c r="S196" s="8"/>
      <c r="T196" s="29"/>
      <c r="U196" s="29"/>
      <c r="V196" s="8"/>
    </row>
    <row r="197" spans="1:22" ht="12.75">
      <c r="A197" s="31"/>
      <c r="B197" s="8"/>
      <c r="C197" s="29"/>
      <c r="D197" s="29"/>
      <c r="E197" s="29"/>
      <c r="F197" s="29"/>
      <c r="G197" s="8"/>
      <c r="H197" s="8"/>
      <c r="I197" s="8"/>
      <c r="J197" s="8"/>
      <c r="K197" s="8"/>
      <c r="L197" s="8"/>
      <c r="M197" s="8"/>
      <c r="N197" s="29"/>
      <c r="O197" s="29"/>
      <c r="P197" s="29"/>
      <c r="Q197" s="8"/>
      <c r="R197" s="29"/>
      <c r="S197" s="8"/>
      <c r="T197" s="29"/>
      <c r="U197" s="29"/>
      <c r="V197" s="8"/>
    </row>
    <row r="198" spans="1:22" ht="12.75">
      <c r="A198" s="31"/>
      <c r="B198" s="8"/>
      <c r="C198" s="29"/>
      <c r="D198" s="29"/>
      <c r="E198" s="29"/>
      <c r="F198" s="29"/>
      <c r="G198" s="8"/>
      <c r="H198" s="8"/>
      <c r="I198" s="8"/>
      <c r="J198" s="8"/>
      <c r="K198" s="8"/>
      <c r="L198" s="8"/>
      <c r="M198" s="8"/>
      <c r="N198" s="29"/>
      <c r="O198" s="29"/>
      <c r="P198" s="29"/>
      <c r="Q198" s="8"/>
      <c r="R198" s="29"/>
      <c r="S198" s="8"/>
      <c r="T198" s="29"/>
      <c r="U198" s="29"/>
      <c r="V198" s="8"/>
    </row>
    <row r="199" spans="1:22" ht="12.75">
      <c r="A199" s="31"/>
      <c r="B199" s="8"/>
      <c r="C199" s="29"/>
      <c r="D199" s="29"/>
      <c r="E199" s="29"/>
      <c r="F199" s="29"/>
      <c r="G199" s="8"/>
      <c r="H199" s="8"/>
      <c r="I199" s="8"/>
      <c r="J199" s="8"/>
      <c r="K199" s="8"/>
      <c r="L199" s="8"/>
      <c r="M199" s="8"/>
      <c r="N199" s="29"/>
      <c r="O199" s="29"/>
      <c r="P199" s="29"/>
      <c r="Q199" s="8"/>
      <c r="R199" s="29"/>
      <c r="S199" s="8"/>
      <c r="T199" s="29"/>
      <c r="U199" s="29"/>
      <c r="V199" s="8"/>
    </row>
    <row r="200" spans="1:22" ht="12.75">
      <c r="A200" s="31"/>
      <c r="B200" s="8"/>
      <c r="C200" s="29"/>
      <c r="D200" s="29"/>
      <c r="E200" s="29"/>
      <c r="F200" s="29"/>
      <c r="G200" s="8"/>
      <c r="H200" s="8"/>
      <c r="I200" s="8"/>
      <c r="J200" s="8"/>
      <c r="K200" s="8"/>
      <c r="L200" s="8"/>
      <c r="M200" s="8"/>
      <c r="N200" s="29"/>
      <c r="O200" s="29"/>
      <c r="P200" s="29"/>
      <c r="Q200" s="8"/>
      <c r="R200" s="29"/>
      <c r="S200" s="8"/>
      <c r="T200" s="29"/>
      <c r="U200" s="29"/>
      <c r="V200" s="8"/>
    </row>
    <row r="201" spans="1:22" ht="12.75">
      <c r="A201" s="31"/>
      <c r="B201" s="8"/>
      <c r="C201" s="29"/>
      <c r="D201" s="29"/>
      <c r="E201" s="29"/>
      <c r="F201" s="29"/>
      <c r="G201" s="8"/>
      <c r="H201" s="8"/>
      <c r="I201" s="8"/>
      <c r="J201" s="8"/>
      <c r="K201" s="8"/>
      <c r="L201" s="8"/>
      <c r="M201" s="8"/>
      <c r="N201" s="29"/>
      <c r="O201" s="29"/>
      <c r="P201" s="29"/>
      <c r="Q201" s="8"/>
      <c r="R201" s="29"/>
      <c r="S201" s="8"/>
      <c r="T201" s="29"/>
      <c r="U201" s="29"/>
      <c r="V201" s="8"/>
    </row>
    <row r="202" spans="1:22" ht="12.75">
      <c r="A202" s="31"/>
      <c r="B202" s="8"/>
      <c r="C202" s="29"/>
      <c r="D202" s="29"/>
      <c r="E202" s="29"/>
      <c r="F202" s="29"/>
      <c r="G202" s="8"/>
      <c r="H202" s="8"/>
      <c r="I202" s="8"/>
      <c r="J202" s="8"/>
      <c r="K202" s="8"/>
      <c r="L202" s="8"/>
      <c r="M202" s="8"/>
      <c r="N202" s="29"/>
      <c r="O202" s="29"/>
      <c r="P202" s="29"/>
      <c r="Q202" s="8"/>
      <c r="R202" s="29"/>
      <c r="S202" s="8"/>
      <c r="T202" s="29"/>
      <c r="U202" s="29"/>
      <c r="V202" s="8"/>
    </row>
    <row r="203" spans="1:22" ht="12.75">
      <c r="A203" s="31"/>
      <c r="B203" s="8"/>
      <c r="C203" s="29"/>
      <c r="D203" s="29"/>
      <c r="E203" s="29"/>
      <c r="F203" s="29"/>
      <c r="G203" s="8"/>
      <c r="H203" s="8"/>
      <c r="I203" s="8"/>
      <c r="J203" s="8"/>
      <c r="K203" s="8"/>
      <c r="L203" s="8"/>
      <c r="M203" s="8"/>
      <c r="N203" s="29"/>
      <c r="O203" s="29"/>
      <c r="P203" s="29"/>
      <c r="Q203" s="8"/>
      <c r="R203" s="29"/>
      <c r="S203" s="8"/>
      <c r="T203" s="29"/>
      <c r="U203" s="29"/>
      <c r="V203" s="8"/>
    </row>
    <row r="204" spans="1:22" ht="12.75">
      <c r="A204" s="31"/>
      <c r="B204" s="8"/>
      <c r="C204" s="29"/>
      <c r="D204" s="29"/>
      <c r="E204" s="29"/>
      <c r="F204" s="29"/>
      <c r="G204" s="8"/>
      <c r="H204" s="8"/>
      <c r="I204" s="8"/>
      <c r="J204" s="8"/>
      <c r="K204" s="8"/>
      <c r="L204" s="8"/>
      <c r="M204" s="8"/>
      <c r="N204" s="29"/>
      <c r="O204" s="29"/>
      <c r="P204" s="29"/>
      <c r="Q204" s="8"/>
      <c r="R204" s="29"/>
      <c r="S204" s="8"/>
      <c r="T204" s="29"/>
      <c r="U204" s="29"/>
      <c r="V204" s="8"/>
    </row>
    <row r="205" spans="1:22" ht="12.75">
      <c r="A205" s="31"/>
      <c r="B205" s="8"/>
      <c r="C205" s="29"/>
      <c r="D205" s="29"/>
      <c r="E205" s="29"/>
      <c r="F205" s="29"/>
      <c r="G205" s="8"/>
      <c r="H205" s="8"/>
      <c r="I205" s="8"/>
      <c r="J205" s="8"/>
      <c r="K205" s="8"/>
      <c r="L205" s="8"/>
      <c r="M205" s="8"/>
      <c r="N205" s="29"/>
      <c r="O205" s="29"/>
      <c r="P205" s="29"/>
      <c r="Q205" s="8"/>
      <c r="R205" s="29"/>
      <c r="S205" s="8"/>
      <c r="T205" s="29"/>
      <c r="U205" s="29"/>
      <c r="V205" s="8"/>
    </row>
    <row r="206" spans="1:22" ht="12.75">
      <c r="A206" s="31"/>
      <c r="B206" s="8"/>
      <c r="C206" s="29"/>
      <c r="D206" s="29"/>
      <c r="E206" s="29"/>
      <c r="F206" s="29"/>
      <c r="G206" s="8"/>
      <c r="H206" s="8"/>
      <c r="I206" s="8"/>
      <c r="J206" s="8"/>
      <c r="K206" s="8"/>
      <c r="L206" s="8"/>
      <c r="M206" s="8"/>
      <c r="N206" s="29"/>
      <c r="O206" s="29"/>
      <c r="P206" s="29"/>
      <c r="Q206" s="8"/>
      <c r="R206" s="29"/>
      <c r="S206" s="8"/>
      <c r="T206" s="29"/>
      <c r="U206" s="29"/>
      <c r="V206" s="8"/>
    </row>
    <row r="207" spans="1:22" ht="12.75">
      <c r="A207" s="31"/>
      <c r="B207" s="8"/>
      <c r="C207" s="29"/>
      <c r="D207" s="29"/>
      <c r="E207" s="29"/>
      <c r="F207" s="29"/>
      <c r="G207" s="8"/>
      <c r="H207" s="8"/>
      <c r="I207" s="8"/>
      <c r="J207" s="8"/>
      <c r="K207" s="8"/>
      <c r="L207" s="8"/>
      <c r="M207" s="8"/>
      <c r="N207" s="29"/>
      <c r="O207" s="29"/>
      <c r="P207" s="29"/>
      <c r="Q207" s="8"/>
      <c r="R207" s="29"/>
      <c r="S207" s="8"/>
      <c r="T207" s="29"/>
      <c r="U207" s="29"/>
      <c r="V207" s="8"/>
    </row>
    <row r="208" spans="1:22" ht="12.75">
      <c r="A208" s="31"/>
      <c r="B208" s="8"/>
      <c r="C208" s="29"/>
      <c r="D208" s="29"/>
      <c r="E208" s="29"/>
      <c r="F208" s="29"/>
      <c r="G208" s="8"/>
      <c r="H208" s="8"/>
      <c r="I208" s="8"/>
      <c r="J208" s="8"/>
      <c r="K208" s="8"/>
      <c r="L208" s="8"/>
      <c r="M208" s="8"/>
      <c r="N208" s="29"/>
      <c r="O208" s="29"/>
      <c r="P208" s="29"/>
      <c r="Q208" s="8"/>
      <c r="R208" s="29"/>
      <c r="S208" s="8"/>
      <c r="T208" s="29"/>
      <c r="U208" s="29"/>
      <c r="V208" s="8"/>
    </row>
    <row r="209" spans="1:22" ht="12.75">
      <c r="A209" s="31"/>
      <c r="B209" s="8"/>
      <c r="C209" s="29"/>
      <c r="D209" s="29"/>
      <c r="E209" s="29"/>
      <c r="F209" s="29"/>
      <c r="G209" s="8"/>
      <c r="H209" s="8"/>
      <c r="I209" s="8"/>
      <c r="J209" s="8"/>
      <c r="K209" s="8"/>
      <c r="L209" s="8"/>
      <c r="M209" s="8"/>
      <c r="N209" s="29"/>
      <c r="O209" s="29"/>
      <c r="P209" s="29"/>
      <c r="Q209" s="8"/>
      <c r="R209" s="29"/>
      <c r="S209" s="8"/>
      <c r="T209" s="29"/>
      <c r="U209" s="29"/>
      <c r="V209" s="8"/>
    </row>
    <row r="210" spans="1:22" ht="12.75">
      <c r="A210" s="31"/>
      <c r="B210" s="8"/>
      <c r="C210" s="29"/>
      <c r="D210" s="29"/>
      <c r="E210" s="29"/>
      <c r="F210" s="29"/>
      <c r="G210" s="8"/>
      <c r="H210" s="8"/>
      <c r="I210" s="8"/>
      <c r="J210" s="8"/>
      <c r="K210" s="8"/>
      <c r="L210" s="8"/>
      <c r="M210" s="8"/>
      <c r="N210" s="29"/>
      <c r="O210" s="29"/>
      <c r="P210" s="29"/>
      <c r="Q210" s="8"/>
      <c r="R210" s="29"/>
      <c r="S210" s="8"/>
      <c r="T210" s="29"/>
      <c r="U210" s="29"/>
      <c r="V210" s="8"/>
    </row>
    <row r="211" spans="1:22" ht="12.75">
      <c r="A211" s="31"/>
      <c r="B211" s="8"/>
      <c r="C211" s="29"/>
      <c r="D211" s="29"/>
      <c r="E211" s="29"/>
      <c r="F211" s="29"/>
      <c r="G211" s="8"/>
      <c r="H211" s="8"/>
      <c r="I211" s="8"/>
      <c r="J211" s="8"/>
      <c r="K211" s="8"/>
      <c r="L211" s="8"/>
      <c r="M211" s="8"/>
      <c r="N211" s="29"/>
      <c r="O211" s="29"/>
      <c r="P211" s="29"/>
      <c r="Q211" s="8"/>
      <c r="R211" s="29"/>
      <c r="S211" s="8"/>
      <c r="T211" s="29"/>
      <c r="U211" s="29"/>
      <c r="V211" s="8"/>
    </row>
    <row r="212" spans="1:22" ht="12.75">
      <c r="A212" s="31"/>
      <c r="B212" s="8"/>
      <c r="C212" s="29"/>
      <c r="D212" s="29"/>
      <c r="E212" s="29"/>
      <c r="F212" s="29"/>
      <c r="G212" s="8"/>
      <c r="H212" s="8"/>
      <c r="I212" s="8"/>
      <c r="J212" s="8"/>
      <c r="K212" s="8"/>
      <c r="L212" s="8"/>
      <c r="M212" s="8"/>
      <c r="N212" s="29"/>
      <c r="O212" s="29"/>
      <c r="P212" s="29"/>
      <c r="Q212" s="8"/>
      <c r="R212" s="29"/>
      <c r="S212" s="8"/>
      <c r="T212" s="29"/>
      <c r="U212" s="29"/>
      <c r="V212" s="8"/>
    </row>
    <row r="213" spans="1:22" ht="12.75">
      <c r="A213" s="31"/>
      <c r="B213" s="8"/>
      <c r="C213" s="29"/>
      <c r="D213" s="29"/>
      <c r="E213" s="29"/>
      <c r="F213" s="29"/>
      <c r="G213" s="8"/>
      <c r="H213" s="8"/>
      <c r="I213" s="8"/>
      <c r="J213" s="8"/>
      <c r="K213" s="8"/>
      <c r="L213" s="8"/>
      <c r="M213" s="8"/>
      <c r="N213" s="29"/>
      <c r="O213" s="29"/>
      <c r="P213" s="29"/>
      <c r="Q213" s="8"/>
      <c r="R213" s="29"/>
      <c r="S213" s="8"/>
      <c r="T213" s="29"/>
      <c r="U213" s="29"/>
      <c r="V213" s="8"/>
    </row>
    <row r="214" spans="1:22" ht="12.75">
      <c r="A214" s="31"/>
      <c r="B214" s="8"/>
      <c r="C214" s="29"/>
      <c r="D214" s="29"/>
      <c r="E214" s="29"/>
      <c r="F214" s="29"/>
      <c r="G214" s="8"/>
      <c r="H214" s="8"/>
      <c r="I214" s="8"/>
      <c r="J214" s="8"/>
      <c r="K214" s="8"/>
      <c r="L214" s="8"/>
      <c r="M214" s="8"/>
      <c r="N214" s="29"/>
      <c r="O214" s="29"/>
      <c r="P214" s="29"/>
      <c r="Q214" s="8"/>
      <c r="R214" s="29"/>
      <c r="S214" s="8"/>
      <c r="T214" s="29"/>
      <c r="U214" s="29"/>
      <c r="V214" s="8"/>
    </row>
    <row r="215" spans="1:22" ht="12.75">
      <c r="A215" s="31"/>
      <c r="B215" s="8"/>
      <c r="C215" s="29"/>
      <c r="D215" s="29"/>
      <c r="E215" s="29"/>
      <c r="F215" s="29"/>
      <c r="G215" s="8"/>
      <c r="H215" s="8"/>
      <c r="I215" s="8"/>
      <c r="J215" s="8"/>
      <c r="K215" s="8"/>
      <c r="L215" s="8"/>
      <c r="M215" s="8"/>
      <c r="N215" s="29"/>
      <c r="O215" s="29"/>
      <c r="P215" s="29"/>
      <c r="Q215" s="8"/>
      <c r="R215" s="29"/>
      <c r="S215" s="8"/>
      <c r="T215" s="29"/>
      <c r="U215" s="29"/>
      <c r="V215" s="8"/>
    </row>
    <row r="216" spans="1:22" ht="12.75">
      <c r="A216" s="31"/>
      <c r="B216" s="8"/>
      <c r="C216" s="29"/>
      <c r="D216" s="29"/>
      <c r="E216" s="29"/>
      <c r="F216" s="29"/>
      <c r="G216" s="8"/>
      <c r="H216" s="8"/>
      <c r="I216" s="8"/>
      <c r="J216" s="8"/>
      <c r="K216" s="8"/>
      <c r="L216" s="8"/>
      <c r="M216" s="8"/>
      <c r="N216" s="29"/>
      <c r="O216" s="29"/>
      <c r="P216" s="29"/>
      <c r="Q216" s="8"/>
      <c r="R216" s="29"/>
      <c r="S216" s="8"/>
      <c r="T216" s="29"/>
      <c r="U216" s="29"/>
      <c r="V216" s="8"/>
    </row>
    <row r="217" spans="1:22" ht="12.75">
      <c r="A217" s="31"/>
      <c r="B217" s="8"/>
      <c r="C217" s="29"/>
      <c r="D217" s="29"/>
      <c r="E217" s="29"/>
      <c r="F217" s="29"/>
      <c r="G217" s="8"/>
      <c r="H217" s="8"/>
      <c r="I217" s="8"/>
      <c r="J217" s="8"/>
      <c r="K217" s="8"/>
      <c r="L217" s="8"/>
      <c r="M217" s="8"/>
      <c r="N217" s="29"/>
      <c r="O217" s="29"/>
      <c r="P217" s="29"/>
      <c r="Q217" s="8"/>
      <c r="R217" s="29"/>
      <c r="S217" s="8"/>
      <c r="T217" s="29"/>
      <c r="U217" s="29"/>
      <c r="V217" s="8"/>
    </row>
    <row r="218" spans="1:22" ht="12.75">
      <c r="A218" s="31"/>
      <c r="B218" s="8"/>
      <c r="C218" s="29"/>
      <c r="D218" s="29"/>
      <c r="E218" s="29"/>
      <c r="F218" s="29"/>
      <c r="G218" s="8"/>
      <c r="H218" s="8"/>
      <c r="I218" s="8"/>
      <c r="J218" s="8"/>
      <c r="K218" s="8"/>
      <c r="L218" s="8"/>
      <c r="M218" s="8"/>
      <c r="N218" s="29"/>
      <c r="O218" s="29"/>
      <c r="P218" s="29"/>
      <c r="Q218" s="8"/>
      <c r="R218" s="29"/>
      <c r="S218" s="8"/>
      <c r="T218" s="29"/>
      <c r="U218" s="29"/>
      <c r="V218" s="8"/>
    </row>
    <row r="219" spans="1:22" ht="12.75">
      <c r="A219" s="31"/>
      <c r="B219" s="8"/>
      <c r="C219" s="29"/>
      <c r="D219" s="29"/>
      <c r="E219" s="29"/>
      <c r="F219" s="29"/>
      <c r="G219" s="8"/>
      <c r="H219" s="8"/>
      <c r="I219" s="8"/>
      <c r="J219" s="8"/>
      <c r="K219" s="8"/>
      <c r="L219" s="8"/>
      <c r="M219" s="8"/>
      <c r="N219" s="29"/>
      <c r="O219" s="29"/>
      <c r="P219" s="29"/>
      <c r="Q219" s="8"/>
      <c r="R219" s="29"/>
      <c r="S219" s="8"/>
      <c r="T219" s="29"/>
      <c r="U219" s="29"/>
      <c r="V219" s="8"/>
    </row>
    <row r="220" spans="1:22" ht="12.75">
      <c r="A220" s="31"/>
      <c r="B220" s="8"/>
      <c r="C220" s="29"/>
      <c r="D220" s="29"/>
      <c r="E220" s="29"/>
      <c r="F220" s="29"/>
      <c r="G220" s="8"/>
      <c r="H220" s="8"/>
      <c r="I220" s="8"/>
      <c r="J220" s="8"/>
      <c r="K220" s="8"/>
      <c r="L220" s="8"/>
      <c r="M220" s="8"/>
      <c r="N220" s="29"/>
      <c r="O220" s="29"/>
      <c r="P220" s="29"/>
      <c r="Q220" s="8"/>
      <c r="R220" s="29"/>
      <c r="S220" s="8"/>
      <c r="T220" s="29"/>
      <c r="U220" s="29"/>
      <c r="V220" s="8"/>
    </row>
    <row r="221" spans="1:22" ht="12.75">
      <c r="A221" s="31"/>
      <c r="B221" s="8"/>
      <c r="C221" s="29"/>
      <c r="D221" s="29"/>
      <c r="E221" s="29"/>
      <c r="F221" s="29"/>
      <c r="G221" s="8"/>
      <c r="H221" s="8"/>
      <c r="I221" s="8"/>
      <c r="J221" s="8"/>
      <c r="K221" s="8"/>
      <c r="L221" s="8"/>
      <c r="M221" s="8"/>
      <c r="N221" s="29"/>
      <c r="O221" s="29"/>
      <c r="P221" s="29"/>
      <c r="Q221" s="8"/>
      <c r="R221" s="29"/>
      <c r="S221" s="8"/>
      <c r="T221" s="29"/>
      <c r="U221" s="29"/>
      <c r="V221" s="8"/>
    </row>
    <row r="222" spans="1:22" ht="12.75">
      <c r="A222" s="31"/>
      <c r="B222" s="8"/>
      <c r="C222" s="29"/>
      <c r="D222" s="29"/>
      <c r="E222" s="29"/>
      <c r="F222" s="29"/>
      <c r="G222" s="8"/>
      <c r="H222" s="8"/>
      <c r="I222" s="8"/>
      <c r="J222" s="8"/>
      <c r="K222" s="8"/>
      <c r="L222" s="8"/>
      <c r="M222" s="8"/>
      <c r="N222" s="29"/>
      <c r="O222" s="29"/>
      <c r="P222" s="29"/>
      <c r="Q222" s="8"/>
      <c r="R222" s="29"/>
      <c r="S222" s="8"/>
      <c r="T222" s="29"/>
      <c r="U222" s="29"/>
      <c r="V222" s="8"/>
    </row>
    <row r="223" spans="1:22" ht="12.75">
      <c r="A223" s="31"/>
      <c r="B223" s="8"/>
      <c r="C223" s="29"/>
      <c r="D223" s="29"/>
      <c r="E223" s="29"/>
      <c r="F223" s="29"/>
      <c r="G223" s="8"/>
      <c r="H223" s="8"/>
      <c r="I223" s="8"/>
      <c r="J223" s="8"/>
      <c r="K223" s="8"/>
      <c r="L223" s="8"/>
      <c r="M223" s="8"/>
      <c r="N223" s="29"/>
      <c r="O223" s="29"/>
      <c r="P223" s="29"/>
      <c r="Q223" s="8"/>
      <c r="R223" s="29"/>
      <c r="S223" s="8"/>
      <c r="T223" s="29"/>
      <c r="U223" s="29"/>
      <c r="V223" s="8"/>
    </row>
    <row r="224" spans="1:22" ht="12.75">
      <c r="A224" s="31"/>
      <c r="B224" s="8"/>
      <c r="C224" s="29"/>
      <c r="D224" s="29"/>
      <c r="E224" s="29"/>
      <c r="F224" s="29"/>
      <c r="G224" s="8"/>
      <c r="H224" s="8"/>
      <c r="I224" s="8"/>
      <c r="J224" s="8"/>
      <c r="K224" s="8"/>
      <c r="L224" s="8"/>
      <c r="M224" s="8"/>
      <c r="N224" s="29"/>
      <c r="O224" s="29"/>
      <c r="P224" s="29"/>
      <c r="Q224" s="8"/>
      <c r="R224" s="29"/>
      <c r="S224" s="8"/>
      <c r="T224" s="29"/>
      <c r="U224" s="29"/>
      <c r="V224" s="8"/>
    </row>
    <row r="225" spans="1:22" ht="12.75">
      <c r="A225" s="31"/>
      <c r="B225" s="8"/>
      <c r="C225" s="29"/>
      <c r="D225" s="29"/>
      <c r="E225" s="29"/>
      <c r="F225" s="29"/>
      <c r="G225" s="8"/>
      <c r="H225" s="8"/>
      <c r="I225" s="8"/>
      <c r="J225" s="8"/>
      <c r="K225" s="8"/>
      <c r="L225" s="8"/>
      <c r="M225" s="8"/>
      <c r="N225" s="29"/>
      <c r="O225" s="29"/>
      <c r="P225" s="29"/>
      <c r="Q225" s="8"/>
      <c r="R225" s="29"/>
      <c r="S225" s="8"/>
      <c r="T225" s="29"/>
      <c r="U225" s="29"/>
      <c r="V225" s="8"/>
    </row>
    <row r="226" spans="1:22" ht="12.75">
      <c r="A226" s="31"/>
      <c r="B226" s="8"/>
      <c r="C226" s="29"/>
      <c r="D226" s="29"/>
      <c r="E226" s="29"/>
      <c r="F226" s="29"/>
      <c r="G226" s="8"/>
      <c r="H226" s="8"/>
      <c r="I226" s="8"/>
      <c r="J226" s="8"/>
      <c r="K226" s="8"/>
      <c r="L226" s="8"/>
      <c r="M226" s="8"/>
      <c r="N226" s="29"/>
      <c r="O226" s="29"/>
      <c r="P226" s="29"/>
      <c r="Q226" s="8"/>
      <c r="R226" s="29"/>
      <c r="S226" s="8"/>
      <c r="T226" s="29"/>
      <c r="U226" s="29"/>
      <c r="V226" s="8"/>
    </row>
    <row r="227" spans="1:22" ht="12.75">
      <c r="A227" s="31"/>
      <c r="B227" s="8"/>
      <c r="C227" s="29"/>
      <c r="D227" s="29"/>
      <c r="E227" s="29"/>
      <c r="F227" s="29"/>
      <c r="G227" s="8"/>
      <c r="H227" s="8"/>
      <c r="I227" s="8"/>
      <c r="J227" s="8"/>
      <c r="K227" s="8"/>
      <c r="L227" s="8"/>
      <c r="M227" s="8"/>
      <c r="N227" s="29"/>
      <c r="O227" s="29"/>
      <c r="P227" s="29"/>
      <c r="Q227" s="8"/>
      <c r="R227" s="29"/>
      <c r="S227" s="8"/>
      <c r="T227" s="29"/>
      <c r="U227" s="29"/>
      <c r="V227" s="8"/>
    </row>
    <row r="228" spans="1:22" ht="12.75">
      <c r="A228" s="31"/>
      <c r="B228" s="8"/>
      <c r="C228" s="29"/>
      <c r="D228" s="29"/>
      <c r="E228" s="29"/>
      <c r="F228" s="29"/>
      <c r="G228" s="8"/>
      <c r="H228" s="8"/>
      <c r="I228" s="8"/>
      <c r="J228" s="8"/>
      <c r="K228" s="8"/>
      <c r="L228" s="8"/>
      <c r="M228" s="8"/>
      <c r="N228" s="29"/>
      <c r="O228" s="29"/>
      <c r="P228" s="29"/>
      <c r="Q228" s="8"/>
      <c r="R228" s="29"/>
      <c r="S228" s="8"/>
      <c r="T228" s="29"/>
      <c r="U228" s="29"/>
      <c r="V228" s="8"/>
    </row>
    <row r="229" spans="1:22" ht="12.75">
      <c r="A229" s="31"/>
      <c r="B229" s="8"/>
      <c r="C229" s="29"/>
      <c r="D229" s="29"/>
      <c r="E229" s="29"/>
      <c r="F229" s="29"/>
      <c r="G229" s="8"/>
      <c r="H229" s="8"/>
      <c r="I229" s="8"/>
      <c r="J229" s="8"/>
      <c r="K229" s="8"/>
      <c r="L229" s="8"/>
      <c r="M229" s="8"/>
      <c r="N229" s="29"/>
      <c r="O229" s="29"/>
      <c r="P229" s="29"/>
      <c r="Q229" s="8"/>
      <c r="R229" s="29"/>
      <c r="S229" s="8"/>
      <c r="T229" s="29"/>
      <c r="U229" s="29"/>
      <c r="V229" s="8"/>
    </row>
    <row r="230" spans="1:22" ht="12.75">
      <c r="A230" s="31"/>
      <c r="B230" s="8"/>
      <c r="C230" s="29"/>
      <c r="D230" s="29"/>
      <c r="E230" s="29"/>
      <c r="F230" s="29"/>
      <c r="G230" s="8"/>
      <c r="H230" s="8"/>
      <c r="I230" s="8"/>
      <c r="J230" s="8"/>
      <c r="K230" s="8"/>
      <c r="L230" s="8"/>
      <c r="M230" s="8"/>
      <c r="N230" s="29"/>
      <c r="O230" s="29"/>
      <c r="P230" s="29"/>
      <c r="Q230" s="8"/>
      <c r="R230" s="29"/>
      <c r="S230" s="8"/>
      <c r="T230" s="29"/>
      <c r="U230" s="29"/>
      <c r="V230" s="8"/>
    </row>
    <row r="231" spans="1:22" ht="12.75">
      <c r="A231" s="31"/>
      <c r="B231" s="8"/>
      <c r="C231" s="29"/>
      <c r="D231" s="29"/>
      <c r="E231" s="29"/>
      <c r="F231" s="29"/>
      <c r="G231" s="8"/>
      <c r="H231" s="8"/>
      <c r="I231" s="8"/>
      <c r="J231" s="8"/>
      <c r="K231" s="8"/>
      <c r="L231" s="8"/>
      <c r="M231" s="8"/>
      <c r="N231" s="29"/>
      <c r="O231" s="29"/>
      <c r="P231" s="29"/>
      <c r="Q231" s="8"/>
      <c r="R231" s="29"/>
      <c r="S231" s="8"/>
      <c r="T231" s="29"/>
      <c r="U231" s="29"/>
      <c r="V231" s="8"/>
    </row>
    <row r="232" spans="1:22" ht="12.75">
      <c r="A232" s="31"/>
      <c r="B232" s="8"/>
      <c r="C232" s="29"/>
      <c r="D232" s="29"/>
      <c r="E232" s="29"/>
      <c r="F232" s="29"/>
      <c r="G232" s="8"/>
      <c r="H232" s="8"/>
      <c r="I232" s="8"/>
      <c r="J232" s="8"/>
      <c r="K232" s="8"/>
      <c r="L232" s="8"/>
      <c r="M232" s="8"/>
      <c r="N232" s="29"/>
      <c r="O232" s="29"/>
      <c r="P232" s="29"/>
      <c r="Q232" s="8"/>
      <c r="R232" s="29"/>
      <c r="S232" s="8"/>
      <c r="T232" s="29"/>
      <c r="U232" s="29"/>
      <c r="V232" s="8"/>
    </row>
    <row r="233" spans="1:22" ht="12.75">
      <c r="A233" s="31"/>
      <c r="B233" s="8"/>
      <c r="C233" s="29"/>
      <c r="D233" s="29"/>
      <c r="E233" s="29"/>
      <c r="F233" s="29"/>
      <c r="G233" s="8"/>
      <c r="H233" s="8"/>
      <c r="I233" s="8"/>
      <c r="J233" s="8"/>
      <c r="K233" s="8"/>
      <c r="L233" s="8"/>
      <c r="M233" s="8"/>
      <c r="N233" s="29"/>
      <c r="O233" s="29"/>
      <c r="P233" s="29"/>
      <c r="Q233" s="8"/>
      <c r="R233" s="29"/>
      <c r="S233" s="8"/>
      <c r="T233" s="29"/>
      <c r="U233" s="29"/>
      <c r="V233" s="8"/>
    </row>
    <row r="234" spans="1:22" ht="12.75">
      <c r="A234" s="31"/>
      <c r="B234" s="8"/>
      <c r="C234" s="29"/>
      <c r="D234" s="29"/>
      <c r="E234" s="29"/>
      <c r="F234" s="29"/>
      <c r="G234" s="8"/>
      <c r="H234" s="8"/>
      <c r="I234" s="8"/>
      <c r="J234" s="8"/>
      <c r="K234" s="8"/>
      <c r="L234" s="8"/>
      <c r="M234" s="8"/>
      <c r="N234" s="29"/>
      <c r="O234" s="29"/>
      <c r="P234" s="29"/>
      <c r="Q234" s="8"/>
      <c r="R234" s="29"/>
      <c r="S234" s="8"/>
      <c r="T234" s="29"/>
      <c r="U234" s="29"/>
      <c r="V234" s="8"/>
    </row>
    <row r="235" spans="1:22" ht="12.75">
      <c r="A235" s="31"/>
      <c r="B235" s="8"/>
      <c r="C235" s="29"/>
      <c r="D235" s="29"/>
      <c r="E235" s="29"/>
      <c r="F235" s="29"/>
      <c r="G235" s="8"/>
      <c r="H235" s="8"/>
      <c r="I235" s="8"/>
      <c r="J235" s="8"/>
      <c r="K235" s="8"/>
      <c r="L235" s="8"/>
      <c r="M235" s="8"/>
      <c r="N235" s="29"/>
      <c r="O235" s="29"/>
      <c r="P235" s="29"/>
      <c r="Q235" s="8"/>
      <c r="R235" s="29"/>
      <c r="S235" s="8"/>
      <c r="T235" s="29"/>
      <c r="U235" s="29"/>
      <c r="V235" s="8"/>
    </row>
    <row r="236" spans="1:22" ht="12.75">
      <c r="A236" s="31"/>
      <c r="B236" s="8"/>
      <c r="C236" s="29"/>
      <c r="D236" s="29"/>
      <c r="E236" s="29"/>
      <c r="F236" s="29"/>
      <c r="G236" s="8"/>
      <c r="H236" s="8"/>
      <c r="I236" s="8"/>
      <c r="J236" s="8"/>
      <c r="K236" s="8"/>
      <c r="L236" s="8"/>
      <c r="M236" s="8"/>
      <c r="N236" s="29"/>
      <c r="O236" s="29"/>
      <c r="P236" s="29"/>
      <c r="Q236" s="8"/>
      <c r="R236" s="29"/>
      <c r="S236" s="8"/>
      <c r="T236" s="29"/>
      <c r="U236" s="29"/>
      <c r="V236" s="8"/>
    </row>
    <row r="237" spans="1:22" ht="12.75">
      <c r="A237" s="31"/>
      <c r="B237" s="8"/>
      <c r="C237" s="29"/>
      <c r="D237" s="29"/>
      <c r="E237" s="29"/>
      <c r="F237" s="29"/>
      <c r="G237" s="8"/>
      <c r="H237" s="8"/>
      <c r="I237" s="8"/>
      <c r="J237" s="8"/>
      <c r="K237" s="8"/>
      <c r="L237" s="8"/>
      <c r="M237" s="8"/>
      <c r="N237" s="29"/>
      <c r="O237" s="29"/>
      <c r="P237" s="29"/>
      <c r="Q237" s="8"/>
      <c r="R237" s="29"/>
      <c r="S237" s="8"/>
      <c r="T237" s="29"/>
      <c r="U237" s="29"/>
      <c r="V237" s="8"/>
    </row>
    <row r="238" spans="1:22" ht="12.75">
      <c r="A238" s="31"/>
      <c r="B238" s="8"/>
      <c r="C238" s="29"/>
      <c r="D238" s="29"/>
      <c r="E238" s="29"/>
      <c r="F238" s="29"/>
      <c r="G238" s="8"/>
      <c r="H238" s="8"/>
      <c r="I238" s="8"/>
      <c r="J238" s="8"/>
      <c r="K238" s="8"/>
      <c r="L238" s="8"/>
      <c r="M238" s="8"/>
      <c r="N238" s="29"/>
      <c r="O238" s="29"/>
      <c r="P238" s="29"/>
      <c r="Q238" s="8"/>
      <c r="R238" s="29"/>
      <c r="S238" s="8"/>
      <c r="T238" s="29"/>
      <c r="U238" s="29"/>
      <c r="V238" s="8"/>
    </row>
    <row r="239" spans="1:22" ht="12.75">
      <c r="A239" s="31"/>
      <c r="B239" s="8"/>
      <c r="C239" s="29"/>
      <c r="D239" s="29"/>
      <c r="E239" s="29"/>
      <c r="F239" s="29"/>
      <c r="G239" s="8"/>
      <c r="H239" s="8"/>
      <c r="I239" s="8"/>
      <c r="J239" s="8"/>
      <c r="K239" s="8"/>
      <c r="L239" s="8"/>
      <c r="M239" s="8"/>
      <c r="N239" s="29"/>
      <c r="O239" s="29"/>
      <c r="P239" s="29"/>
      <c r="Q239" s="8"/>
      <c r="R239" s="29"/>
      <c r="S239" s="8"/>
      <c r="T239" s="29"/>
      <c r="U239" s="29"/>
      <c r="V239" s="8"/>
    </row>
    <row r="240" spans="1:22" ht="12.75">
      <c r="A240" s="31"/>
      <c r="B240" s="8"/>
      <c r="C240" s="29"/>
      <c r="D240" s="29"/>
      <c r="E240" s="29"/>
      <c r="F240" s="29"/>
      <c r="G240" s="8"/>
      <c r="H240" s="8"/>
      <c r="I240" s="8"/>
      <c r="J240" s="8"/>
      <c r="K240" s="8"/>
      <c r="L240" s="8"/>
      <c r="M240" s="8"/>
      <c r="N240" s="29"/>
      <c r="O240" s="29"/>
      <c r="P240" s="29"/>
      <c r="Q240" s="8"/>
      <c r="R240" s="29"/>
      <c r="S240" s="8"/>
      <c r="T240" s="29"/>
      <c r="U240" s="29"/>
      <c r="V240" s="8"/>
    </row>
    <row r="241" spans="1:22" ht="12.75">
      <c r="A241" s="31"/>
      <c r="B241" s="8"/>
      <c r="C241" s="29"/>
      <c r="D241" s="29"/>
      <c r="E241" s="29"/>
      <c r="F241" s="29"/>
      <c r="G241" s="8"/>
      <c r="H241" s="8"/>
      <c r="I241" s="8"/>
      <c r="J241" s="8"/>
      <c r="K241" s="8"/>
      <c r="L241" s="8"/>
      <c r="M241" s="8"/>
      <c r="N241" s="29"/>
      <c r="O241" s="29"/>
      <c r="P241" s="29"/>
      <c r="Q241" s="8"/>
      <c r="R241" s="29"/>
      <c r="S241" s="8"/>
      <c r="T241" s="29"/>
      <c r="U241" s="29"/>
      <c r="V241" s="8"/>
    </row>
    <row r="242" spans="1:22" ht="12.75">
      <c r="A242" s="31"/>
      <c r="B242" s="8"/>
      <c r="C242" s="29"/>
      <c r="D242" s="29"/>
      <c r="E242" s="29"/>
      <c r="F242" s="29"/>
      <c r="G242" s="8"/>
      <c r="H242" s="8"/>
      <c r="I242" s="8"/>
      <c r="J242" s="8"/>
      <c r="K242" s="8"/>
      <c r="L242" s="8"/>
      <c r="M242" s="8"/>
      <c r="N242" s="29"/>
      <c r="O242" s="29"/>
      <c r="P242" s="29"/>
      <c r="Q242" s="8"/>
      <c r="R242" s="29"/>
      <c r="S242" s="8"/>
      <c r="T242" s="29"/>
      <c r="U242" s="29"/>
      <c r="V242" s="8"/>
    </row>
    <row r="243" spans="1:22" ht="12.75">
      <c r="A243" s="31"/>
      <c r="B243" s="8"/>
      <c r="C243" s="29"/>
      <c r="D243" s="29"/>
      <c r="E243" s="29"/>
      <c r="F243" s="29"/>
      <c r="G243" s="8"/>
      <c r="H243" s="8"/>
      <c r="I243" s="8"/>
      <c r="J243" s="8"/>
      <c r="K243" s="8"/>
      <c r="L243" s="8"/>
      <c r="M243" s="8"/>
      <c r="N243" s="29"/>
      <c r="O243" s="29"/>
      <c r="P243" s="29"/>
      <c r="Q243" s="8"/>
      <c r="R243" s="29"/>
      <c r="S243" s="8"/>
      <c r="T243" s="29"/>
      <c r="U243" s="29"/>
      <c r="V243" s="8"/>
    </row>
    <row r="244" spans="1:22" ht="12.75">
      <c r="A244" s="31"/>
      <c r="B244" s="8"/>
      <c r="C244" s="29"/>
      <c r="D244" s="29"/>
      <c r="E244" s="29"/>
      <c r="F244" s="29"/>
      <c r="G244" s="8"/>
      <c r="H244" s="8"/>
      <c r="I244" s="8"/>
      <c r="J244" s="8"/>
      <c r="K244" s="8"/>
      <c r="L244" s="8"/>
      <c r="M244" s="8"/>
      <c r="N244" s="29"/>
      <c r="O244" s="29"/>
      <c r="P244" s="29"/>
      <c r="Q244" s="8"/>
      <c r="R244" s="29"/>
      <c r="S244" s="8"/>
      <c r="T244" s="29"/>
      <c r="U244" s="29"/>
      <c r="V244" s="8"/>
    </row>
    <row r="245" spans="1:22" ht="12.75">
      <c r="A245" s="31"/>
      <c r="B245" s="8"/>
      <c r="C245" s="29"/>
      <c r="D245" s="29"/>
      <c r="E245" s="29"/>
      <c r="F245" s="29"/>
      <c r="G245" s="8"/>
      <c r="H245" s="8"/>
      <c r="I245" s="8"/>
      <c r="J245" s="8"/>
      <c r="K245" s="8"/>
      <c r="L245" s="8"/>
      <c r="M245" s="8"/>
      <c r="N245" s="29"/>
      <c r="O245" s="29"/>
      <c r="P245" s="29"/>
      <c r="Q245" s="8"/>
      <c r="R245" s="29"/>
      <c r="S245" s="8"/>
      <c r="T245" s="29"/>
      <c r="U245" s="29"/>
      <c r="V245" s="8"/>
    </row>
    <row r="246" spans="1:22" ht="12.75">
      <c r="A246" s="31"/>
      <c r="B246" s="8"/>
      <c r="C246" s="29"/>
      <c r="D246" s="29"/>
      <c r="E246" s="29"/>
      <c r="F246" s="29"/>
      <c r="G246" s="8"/>
      <c r="H246" s="8"/>
      <c r="I246" s="8"/>
      <c r="J246" s="8"/>
      <c r="K246" s="8"/>
      <c r="L246" s="8"/>
      <c r="M246" s="8"/>
      <c r="N246" s="29"/>
      <c r="O246" s="29"/>
      <c r="P246" s="29"/>
      <c r="Q246" s="8"/>
      <c r="R246" s="29"/>
      <c r="S246" s="8"/>
      <c r="T246" s="29"/>
      <c r="U246" s="29"/>
      <c r="V246" s="8"/>
    </row>
    <row r="247" spans="1:22" ht="12.75">
      <c r="A247" s="31"/>
      <c r="B247" s="8"/>
      <c r="C247" s="29"/>
      <c r="D247" s="29"/>
      <c r="E247" s="29"/>
      <c r="F247" s="29"/>
      <c r="G247" s="8"/>
      <c r="H247" s="8"/>
      <c r="I247" s="8"/>
      <c r="J247" s="8"/>
      <c r="K247" s="8"/>
      <c r="L247" s="8"/>
      <c r="M247" s="8"/>
      <c r="N247" s="29"/>
      <c r="O247" s="29"/>
      <c r="P247" s="29"/>
      <c r="Q247" s="8"/>
      <c r="R247" s="29"/>
      <c r="S247" s="8"/>
      <c r="T247" s="29"/>
      <c r="U247" s="29"/>
      <c r="V247" s="8"/>
    </row>
    <row r="248" spans="1:22" ht="12.75">
      <c r="A248" s="31"/>
      <c r="B248" s="8"/>
      <c r="C248" s="29"/>
      <c r="D248" s="29"/>
      <c r="E248" s="29"/>
      <c r="F248" s="29"/>
      <c r="G248" s="8"/>
      <c r="H248" s="8"/>
      <c r="I248" s="8"/>
      <c r="J248" s="8"/>
      <c r="K248" s="8"/>
      <c r="L248" s="8"/>
      <c r="M248" s="8"/>
      <c r="N248" s="29"/>
      <c r="O248" s="29"/>
      <c r="P248" s="29"/>
      <c r="Q248" s="8"/>
      <c r="R248" s="29"/>
      <c r="S248" s="8"/>
      <c r="T248" s="29"/>
      <c r="U248" s="29"/>
      <c r="V248" s="8"/>
    </row>
    <row r="249" spans="1:22" ht="12.75">
      <c r="A249" s="31"/>
      <c r="B249" s="8"/>
      <c r="C249" s="29"/>
      <c r="D249" s="29"/>
      <c r="E249" s="29"/>
      <c r="F249" s="29"/>
      <c r="G249" s="8"/>
      <c r="H249" s="8"/>
      <c r="I249" s="8"/>
      <c r="J249" s="8"/>
      <c r="K249" s="8"/>
      <c r="L249" s="8"/>
      <c r="M249" s="8"/>
      <c r="N249" s="29"/>
      <c r="O249" s="29"/>
      <c r="P249" s="29"/>
      <c r="Q249" s="8"/>
      <c r="R249" s="29"/>
      <c r="S249" s="8"/>
      <c r="T249" s="29"/>
      <c r="U249" s="29"/>
      <c r="V249" s="8"/>
    </row>
    <row r="250" spans="1:22" ht="12.75">
      <c r="A250" s="31"/>
      <c r="B250" s="8"/>
      <c r="C250" s="29"/>
      <c r="D250" s="29"/>
      <c r="E250" s="29"/>
      <c r="F250" s="29"/>
      <c r="G250" s="8"/>
      <c r="H250" s="8"/>
      <c r="I250" s="8"/>
      <c r="J250" s="8"/>
      <c r="K250" s="8"/>
      <c r="L250" s="8"/>
      <c r="M250" s="8"/>
      <c r="N250" s="29"/>
      <c r="O250" s="29"/>
      <c r="P250" s="29"/>
      <c r="Q250" s="8"/>
      <c r="R250" s="29"/>
      <c r="S250" s="8"/>
      <c r="T250" s="29"/>
      <c r="U250" s="29"/>
      <c r="V250" s="8"/>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Munka7"/>
  <dimension ref="A1:AY254"/>
  <sheetViews>
    <sheetView zoomScalePageLayoutView="0" workbookViewId="0" topLeftCell="AN1">
      <pane ySplit="2" topLeftCell="A3" activePane="bottomLeft" state="frozen"/>
      <selection pane="topLeft" activeCell="A1" sqref="A1"/>
      <selection pane="bottomLeft" activeCell="AY3" sqref="AY3"/>
    </sheetView>
  </sheetViews>
  <sheetFormatPr defaultColWidth="9.140625" defaultRowHeight="12.75"/>
  <cols>
    <col min="1" max="1" width="11.8515625" style="0" customWidth="1"/>
    <col min="3" max="3" width="10.7109375" style="0" customWidth="1"/>
    <col min="9" max="9" width="11.7109375" style="0" customWidth="1"/>
    <col min="10" max="10" width="12.7109375" style="0" customWidth="1"/>
    <col min="12" max="12" width="20.7109375" style="0" customWidth="1"/>
    <col min="17" max="17" width="13.7109375" style="0" customWidth="1"/>
    <col min="21" max="21" width="19.28125" style="0" customWidth="1"/>
    <col min="22" max="22" width="14.140625" style="0" customWidth="1"/>
    <col min="23" max="23" width="14.7109375" style="0" customWidth="1"/>
    <col min="24" max="24" width="13.140625" style="0" customWidth="1"/>
    <col min="25" max="25" width="13.7109375" style="0" customWidth="1"/>
    <col min="26" max="26" width="21.140625" style="0" bestFit="1" customWidth="1"/>
    <col min="27" max="41" width="11.57421875" style="0" customWidth="1"/>
    <col min="42" max="47" width="12.421875" style="0" customWidth="1"/>
    <col min="48" max="48" width="9.7109375" style="0" customWidth="1"/>
    <col min="49" max="49" width="19.00390625" style="0" customWidth="1"/>
    <col min="50" max="50" width="17.7109375" style="0" customWidth="1"/>
    <col min="51" max="51" width="12.57421875" style="0" customWidth="1"/>
  </cols>
  <sheetData>
    <row r="1" spans="1:51" ht="17.25" customHeight="1">
      <c r="A1" s="7" t="s">
        <v>77</v>
      </c>
      <c r="B1" s="7" t="s">
        <v>78</v>
      </c>
      <c r="C1" s="7" t="s">
        <v>79</v>
      </c>
      <c r="D1" s="7" t="s">
        <v>80</v>
      </c>
      <c r="E1" s="7" t="s">
        <v>81</v>
      </c>
      <c r="F1" s="7" t="s">
        <v>306</v>
      </c>
      <c r="G1" s="7" t="s">
        <v>82</v>
      </c>
      <c r="H1" s="7" t="s">
        <v>83</v>
      </c>
      <c r="I1" s="7" t="s">
        <v>84</v>
      </c>
      <c r="J1" s="7" t="s">
        <v>85</v>
      </c>
      <c r="K1" s="7" t="s">
        <v>86</v>
      </c>
      <c r="L1" s="67" t="s">
        <v>303</v>
      </c>
      <c r="M1" s="90" t="s">
        <v>199</v>
      </c>
      <c r="N1" s="7" t="s">
        <v>87</v>
      </c>
      <c r="O1" s="7" t="s">
        <v>88</v>
      </c>
      <c r="P1" s="7" t="s">
        <v>89</v>
      </c>
      <c r="Q1" s="7" t="s">
        <v>200</v>
      </c>
      <c r="R1" s="7" t="s">
        <v>201</v>
      </c>
      <c r="S1" s="7" t="s">
        <v>90</v>
      </c>
      <c r="T1" s="7" t="s">
        <v>3</v>
      </c>
      <c r="U1" s="68" t="s">
        <v>304</v>
      </c>
      <c r="V1" s="90" t="s">
        <v>202</v>
      </c>
      <c r="W1" s="90" t="s">
        <v>203</v>
      </c>
      <c r="X1" s="90" t="s">
        <v>204</v>
      </c>
      <c r="Y1" s="90" t="s">
        <v>205</v>
      </c>
      <c r="Z1" s="90" t="s">
        <v>206</v>
      </c>
      <c r="AA1" s="151" t="s">
        <v>247</v>
      </c>
      <c r="AB1" s="151" t="s">
        <v>248</v>
      </c>
      <c r="AC1" s="151" t="s">
        <v>249</v>
      </c>
      <c r="AD1" s="151" t="s">
        <v>250</v>
      </c>
      <c r="AE1" s="151" t="s">
        <v>251</v>
      </c>
      <c r="AF1" s="152" t="s">
        <v>252</v>
      </c>
      <c r="AG1" s="152" t="s">
        <v>253</v>
      </c>
      <c r="AH1" s="152" t="s">
        <v>257</v>
      </c>
      <c r="AI1" s="152" t="s">
        <v>258</v>
      </c>
      <c r="AJ1" s="152" t="s">
        <v>259</v>
      </c>
      <c r="AK1" s="152" t="s">
        <v>256</v>
      </c>
      <c r="AL1" s="152" t="s">
        <v>254</v>
      </c>
      <c r="AM1" s="152" t="s">
        <v>255</v>
      </c>
      <c r="AN1" s="160" t="s">
        <v>268</v>
      </c>
      <c r="AO1" s="160" t="s">
        <v>267</v>
      </c>
      <c r="AP1" s="7" t="s">
        <v>315</v>
      </c>
      <c r="AQ1" s="7" t="s">
        <v>314</v>
      </c>
      <c r="AR1" s="7" t="s">
        <v>316</v>
      </c>
      <c r="AS1" s="7" t="s">
        <v>313</v>
      </c>
      <c r="AT1" s="7" t="s">
        <v>317</v>
      </c>
      <c r="AU1" s="7" t="s">
        <v>318</v>
      </c>
      <c r="AV1" s="7" t="s">
        <v>333</v>
      </c>
      <c r="AW1" s="151" t="s">
        <v>331</v>
      </c>
      <c r="AX1" s="160" t="s">
        <v>332</v>
      </c>
      <c r="AY1" s="196" t="s">
        <v>346</v>
      </c>
    </row>
    <row r="2" spans="1:51" ht="12.75">
      <c r="A2" s="49">
        <f>IF(Adatkozlo!H36=0,"",Adatkozlo!H36)</f>
      </c>
      <c r="B2" s="49">
        <f>IF(Adatkozlo!H38=0,"",Adatkozlo!H38)</f>
      </c>
      <c r="C2" s="49">
        <f>IF(Adatkozlo!H34=0,"",Adatkozlo!H34)</f>
      </c>
      <c r="D2" s="49">
        <f>IF(Adatkozlo!H20=0,"",Adatkozlo!H20)</f>
      </c>
      <c r="E2" s="50">
        <f>IF(Adatkozlo!H22=0,"",Adatkozlo!H22)</f>
      </c>
      <c r="F2" s="30">
        <f>IF(Adatkozlo!I22=0,"",Adatkozlo!I22)</f>
      </c>
      <c r="G2" s="50">
        <f>IF(Adatkozlo!H24=0,"",Adatkozlo!H24)</f>
      </c>
      <c r="H2" s="167">
        <f>IF(Adatkozlo!I24=0,"",Adatkozlo!I24)</f>
      </c>
      <c r="I2" s="49">
        <f>IF(Adatkozlo!H26=0,"",Adatkozlo!H26)</f>
      </c>
      <c r="J2" s="171">
        <f>Torzsadatok!E174</f>
      </c>
      <c r="K2" s="49">
        <f>IF(Adatkozlo!H30=0,"",Adatkozlo!H30)</f>
      </c>
      <c r="L2" s="30">
        <f>Torzsadatok!D27</f>
        <v>0</v>
      </c>
      <c r="M2" s="30">
        <f>IF(Torzsadatok!I22=0,0,Torzsadatok!B22)</f>
        <v>0</v>
      </c>
      <c r="N2" s="30">
        <f>IF(Torzsadatok!I22=0,0,Torzsadatok!D23)</f>
        <v>0</v>
      </c>
      <c r="O2" s="30">
        <f>Torzsadatok!D24</f>
        <v>2</v>
      </c>
      <c r="P2" s="30" t="str">
        <f>IF(Torzsadatok!F23,"Y","N")</f>
        <v>N</v>
      </c>
      <c r="Q2" s="30">
        <f>Torzsadatok!F22</f>
        <v>1</v>
      </c>
      <c r="R2" s="30" t="str">
        <f>IF(Torzsadatok!F24,"Y","N")</f>
        <v>N</v>
      </c>
      <c r="S2" s="30" t="str">
        <f>IF(Torzsadatok!B23,"Y","N")</f>
        <v>N</v>
      </c>
      <c r="T2" s="30" t="str">
        <f>IF(Torzsadatok!B24,"Y","N")</f>
        <v>N</v>
      </c>
      <c r="U2" s="69">
        <f>Torzsadatok!D28</f>
        <v>0</v>
      </c>
      <c r="V2" s="30">
        <f>Torzsadatok!F80</f>
      </c>
      <c r="W2" s="30" t="str">
        <f>Torzsadatok!G80</f>
        <v>N</v>
      </c>
      <c r="X2" s="30" t="str">
        <f>IF(Torzsadatok!F73,"Y","N")</f>
        <v>N</v>
      </c>
      <c r="Y2" s="30" t="str">
        <f>IF(Torzsadatok!F74,"Y","N")</f>
        <v>N</v>
      </c>
      <c r="Z2" s="30" t="str">
        <f>IF(Torzsadatok!I22=0," - ",Torzsadatok!E11)</f>
        <v> - </v>
      </c>
      <c r="AA2">
        <f>Torzsadatok!B121</f>
        <v>5</v>
      </c>
      <c r="AB2">
        <f>IF(Torzsadatok!B141=1,1,0)</f>
        <v>0</v>
      </c>
      <c r="AC2">
        <f>IF(Torzsadatok!B146=1,1,0)</f>
        <v>0</v>
      </c>
      <c r="AD2">
        <f>IF(Torzsadatok!B151=1,1,0)</f>
        <v>0</v>
      </c>
      <c r="AE2">
        <f>IF(Torzsadatok!B156=1,1,0)</f>
        <v>0</v>
      </c>
      <c r="AF2">
        <f>Torzsadatok!G124</f>
        <v>0</v>
      </c>
      <c r="AG2">
        <f>Torzsadatok!G125</f>
        <v>0</v>
      </c>
      <c r="AH2">
        <f>Torzsadatok!G129</f>
        <v>0</v>
      </c>
      <c r="AI2">
        <f>Torzsadatok!G130</f>
        <v>0</v>
      </c>
      <c r="AJ2">
        <f>Torzsadatok!G131</f>
        <v>0</v>
      </c>
      <c r="AK2">
        <f>Torzsadatok!G134</f>
        <v>0</v>
      </c>
      <c r="AL2">
        <f>Torzsadatok!G135</f>
        <v>0</v>
      </c>
      <c r="AM2">
        <f>Torzsadatok!G136</f>
        <v>0</v>
      </c>
      <c r="AN2">
        <f>IF(Torzsadatok!B163=1,1,0)</f>
        <v>0</v>
      </c>
      <c r="AO2">
        <f>IF(Torzsadatok!B168=1,1,0)</f>
        <v>0</v>
      </c>
      <c r="AP2" s="167">
        <f>IF(Adatkozlo!R22=0,"",Adatkozlo!R22)</f>
      </c>
      <c r="AQ2" s="167">
        <f>IF(Adatkozlo!V22=0,"",Adatkozlo!V22)</f>
      </c>
      <c r="AR2" s="167">
        <f>IF(Adatkozlo!X22=0,"",Adatkozlo!X22)</f>
      </c>
      <c r="AS2" s="167">
        <f>IF(Adatkozlo!R24=0,"",Adatkozlo!R24)</f>
      </c>
      <c r="AT2" s="167">
        <f>IF(Adatkozlo!V24=0,"",Adatkozlo!V24)</f>
      </c>
      <c r="AU2" s="167">
        <f>IF(Adatkozlo!X24=0,"",Adatkozlo!X24)</f>
      </c>
      <c r="AV2" s="167">
        <f>IF(Adatkozlo!H32=0,"",Adatkozlo!H32)</f>
      </c>
      <c r="AW2">
        <f>IF(Torzsadatok!B180=1,1,0)</f>
        <v>0</v>
      </c>
      <c r="AX2">
        <f>IF(Torzsadatok!F180=1,1,0)</f>
        <v>0</v>
      </c>
      <c r="AY2" s="167">
        <f>IF(Adatkozlo!H32=0,"",Adatkozlo!H32)</f>
      </c>
    </row>
    <row r="3" spans="1:8" ht="12.75">
      <c r="A3" s="8"/>
      <c r="B3" s="8"/>
      <c r="C3" s="8"/>
      <c r="D3" s="8"/>
      <c r="E3" s="8"/>
      <c r="G3" s="9"/>
      <c r="H3" s="9"/>
    </row>
    <row r="4" spans="1:8" ht="12.75">
      <c r="A4" s="8"/>
      <c r="B4" s="8"/>
      <c r="C4" s="8"/>
      <c r="D4" s="8"/>
      <c r="E4" s="8"/>
      <c r="G4" s="9"/>
      <c r="H4" s="9"/>
    </row>
    <row r="5" spans="1:32" ht="12.75">
      <c r="A5" s="8"/>
      <c r="B5" s="8"/>
      <c r="C5" s="8"/>
      <c r="D5" s="8"/>
      <c r="E5" s="8"/>
      <c r="G5" s="9"/>
      <c r="H5" s="9"/>
      <c r="AF5" s="150"/>
    </row>
    <row r="6" spans="1:8" ht="12.75">
      <c r="A6" s="8"/>
      <c r="B6" s="8"/>
      <c r="C6" s="8"/>
      <c r="D6" s="8"/>
      <c r="E6" s="8"/>
      <c r="G6" s="9"/>
      <c r="H6" s="9"/>
    </row>
    <row r="7" spans="1:8" ht="12.75">
      <c r="A7" s="8"/>
      <c r="B7" s="8"/>
      <c r="C7" s="8"/>
      <c r="D7" s="8"/>
      <c r="E7" s="8"/>
      <c r="G7" s="9"/>
      <c r="H7" s="9"/>
    </row>
    <row r="8" spans="1:28" ht="12.75">
      <c r="A8" s="8"/>
      <c r="B8" s="8"/>
      <c r="C8" s="8"/>
      <c r="D8" s="8"/>
      <c r="E8" s="8"/>
      <c r="G8" s="9"/>
      <c r="H8" s="9"/>
      <c r="Z8" s="150"/>
      <c r="AB8" s="150"/>
    </row>
    <row r="9" spans="1:28" ht="12.75">
      <c r="A9" s="8"/>
      <c r="B9" s="8"/>
      <c r="C9" s="8"/>
      <c r="D9" s="8"/>
      <c r="E9" s="8"/>
      <c r="G9" s="9"/>
      <c r="H9" s="9"/>
      <c r="AB9" s="150"/>
    </row>
    <row r="10" spans="1:32" ht="12.75">
      <c r="A10" s="8"/>
      <c r="B10" s="8"/>
      <c r="C10" s="8"/>
      <c r="D10" s="8"/>
      <c r="E10" s="8"/>
      <c r="G10" s="9"/>
      <c r="H10" s="9"/>
      <c r="AF10" s="150"/>
    </row>
    <row r="11" spans="1:8" ht="12.75">
      <c r="A11" s="8"/>
      <c r="B11" s="8"/>
      <c r="C11" s="8"/>
      <c r="D11" s="8"/>
      <c r="E11" s="8"/>
      <c r="G11" s="9"/>
      <c r="H11" s="9"/>
    </row>
    <row r="12" spans="1:27" ht="12.75">
      <c r="A12" s="8"/>
      <c r="B12" s="8"/>
      <c r="C12" s="8"/>
      <c r="D12" s="8"/>
      <c r="E12" s="8"/>
      <c r="G12" s="9"/>
      <c r="H12" s="9"/>
      <c r="AA12" s="150"/>
    </row>
    <row r="13" spans="1:8" ht="12.75">
      <c r="A13" s="8"/>
      <c r="B13" s="8"/>
      <c r="C13" s="8"/>
      <c r="D13" s="8"/>
      <c r="E13" s="8"/>
      <c r="G13" s="9"/>
      <c r="H13" s="9"/>
    </row>
    <row r="14" spans="1:8" ht="12.75">
      <c r="A14" s="8"/>
      <c r="B14" s="8"/>
      <c r="C14" s="8"/>
      <c r="D14" s="8"/>
      <c r="E14" s="8"/>
      <c r="G14" s="9"/>
      <c r="H14" s="9"/>
    </row>
    <row r="15" spans="1:32" ht="12.75">
      <c r="A15" s="8"/>
      <c r="B15" s="8"/>
      <c r="C15" s="8"/>
      <c r="D15" s="8"/>
      <c r="E15" s="8"/>
      <c r="G15" s="9"/>
      <c r="H15" s="9"/>
      <c r="AF15" s="150"/>
    </row>
    <row r="16" spans="1:8" ht="12.75">
      <c r="A16" s="8"/>
      <c r="B16" s="8"/>
      <c r="C16" s="8"/>
      <c r="D16" s="8"/>
      <c r="E16" s="8"/>
      <c r="G16" s="9"/>
      <c r="H16" s="9"/>
    </row>
    <row r="17" spans="1:8" ht="12.75">
      <c r="A17" s="8"/>
      <c r="B17" s="8"/>
      <c r="C17" s="8"/>
      <c r="D17" s="8"/>
      <c r="E17" s="8"/>
      <c r="G17" s="9"/>
      <c r="H17" s="9"/>
    </row>
    <row r="18" spans="1:8" ht="12.75">
      <c r="A18" s="8"/>
      <c r="B18" s="8"/>
      <c r="C18" s="8"/>
      <c r="D18" s="8"/>
      <c r="E18" s="8"/>
      <c r="G18" s="9"/>
      <c r="H18" s="9"/>
    </row>
    <row r="19" spans="1:8" ht="12.75">
      <c r="A19" s="8"/>
      <c r="B19" s="8"/>
      <c r="C19" s="8"/>
      <c r="D19" s="8"/>
      <c r="E19" s="8"/>
      <c r="G19" s="9"/>
      <c r="H19" s="9"/>
    </row>
    <row r="20" spans="1:8" ht="12.75">
      <c r="A20" s="8"/>
      <c r="B20" s="8"/>
      <c r="C20" s="8"/>
      <c r="D20" s="8"/>
      <c r="E20" s="8"/>
      <c r="G20" s="9"/>
      <c r="H20" s="9"/>
    </row>
    <row r="21" spans="1:8" ht="12.75">
      <c r="A21" s="8"/>
      <c r="B21" s="8"/>
      <c r="C21" s="8"/>
      <c r="D21" s="8"/>
      <c r="E21" s="8"/>
      <c r="G21" s="9"/>
      <c r="H21" s="9"/>
    </row>
    <row r="22" spans="1:8" ht="12.75">
      <c r="A22" s="8"/>
      <c r="B22" s="8"/>
      <c r="C22" s="8"/>
      <c r="D22" s="8"/>
      <c r="E22" s="8"/>
      <c r="G22" s="9"/>
      <c r="H22" s="9"/>
    </row>
    <row r="23" spans="1:8" ht="12.75">
      <c r="A23" s="8"/>
      <c r="B23" s="8"/>
      <c r="C23" s="8"/>
      <c r="D23" s="8"/>
      <c r="E23" s="8"/>
      <c r="G23" s="9"/>
      <c r="H23" s="9"/>
    </row>
    <row r="24" spans="1:8" ht="12.75">
      <c r="A24" s="8"/>
      <c r="B24" s="8"/>
      <c r="C24" s="8"/>
      <c r="D24" s="8"/>
      <c r="E24" s="8"/>
      <c r="G24" s="9"/>
      <c r="H24" s="9"/>
    </row>
    <row r="25" spans="1:8" ht="12.75">
      <c r="A25" s="8"/>
      <c r="B25" s="8"/>
      <c r="C25" s="8"/>
      <c r="D25" s="8"/>
      <c r="E25" s="8"/>
      <c r="G25" s="9"/>
      <c r="H25" s="9"/>
    </row>
    <row r="26" spans="1:8" ht="12.75">
      <c r="A26" s="8"/>
      <c r="B26" s="8"/>
      <c r="C26" s="8"/>
      <c r="D26" s="8"/>
      <c r="E26" s="8"/>
      <c r="G26" s="9"/>
      <c r="H26" s="9"/>
    </row>
    <row r="27" spans="1:8" ht="12.75">
      <c r="A27" s="8"/>
      <c r="B27" s="8"/>
      <c r="C27" s="8"/>
      <c r="D27" s="8"/>
      <c r="E27" s="8"/>
      <c r="G27" s="9"/>
      <c r="H27" s="9"/>
    </row>
    <row r="28" spans="1:8" ht="12.75">
      <c r="A28" s="8"/>
      <c r="B28" s="8"/>
      <c r="C28" s="8"/>
      <c r="D28" s="8"/>
      <c r="E28" s="8"/>
      <c r="G28" s="9"/>
      <c r="H28" s="9"/>
    </row>
    <row r="29" spans="1:8" ht="12.75">
      <c r="A29" s="8"/>
      <c r="B29" s="8"/>
      <c r="C29" s="8"/>
      <c r="D29" s="8"/>
      <c r="E29" s="8"/>
      <c r="G29" s="9"/>
      <c r="H29" s="9"/>
    </row>
    <row r="30" spans="1:8" ht="12.75">
      <c r="A30" s="8"/>
      <c r="B30" s="8"/>
      <c r="C30" s="8"/>
      <c r="D30" s="8"/>
      <c r="E30" s="8"/>
      <c r="G30" s="9"/>
      <c r="H30" s="9"/>
    </row>
    <row r="31" spans="1:8" ht="12.75">
      <c r="A31" s="8"/>
      <c r="B31" s="8"/>
      <c r="C31" s="8"/>
      <c r="D31" s="8"/>
      <c r="E31" s="8"/>
      <c r="G31" s="9"/>
      <c r="H31" s="9"/>
    </row>
    <row r="32" spans="1:8" ht="12.75">
      <c r="A32" s="8"/>
      <c r="B32" s="8"/>
      <c r="C32" s="8"/>
      <c r="D32" s="8"/>
      <c r="E32" s="8"/>
      <c r="G32" s="9"/>
      <c r="H32" s="9"/>
    </row>
    <row r="33" spans="1:8" ht="12.75">
      <c r="A33" s="8"/>
      <c r="B33" s="8"/>
      <c r="C33" s="8"/>
      <c r="D33" s="8"/>
      <c r="E33" s="8"/>
      <c r="G33" s="9"/>
      <c r="H33" s="9"/>
    </row>
    <row r="34" spans="1:8" ht="12.75">
      <c r="A34" s="8"/>
      <c r="B34" s="8"/>
      <c r="C34" s="8"/>
      <c r="D34" s="8"/>
      <c r="E34" s="8"/>
      <c r="G34" s="9"/>
      <c r="H34" s="9"/>
    </row>
    <row r="35" spans="1:8" ht="12.75">
      <c r="A35" s="8"/>
      <c r="B35" s="8"/>
      <c r="C35" s="8"/>
      <c r="D35" s="8"/>
      <c r="E35" s="8"/>
      <c r="G35" s="9"/>
      <c r="H35" s="9"/>
    </row>
    <row r="36" spans="1:8" ht="12.75">
      <c r="A36" s="8"/>
      <c r="B36" s="8"/>
      <c r="C36" s="8"/>
      <c r="D36" s="8"/>
      <c r="E36" s="8"/>
      <c r="G36" s="9"/>
      <c r="H36" s="9"/>
    </row>
    <row r="37" spans="1:8" ht="12.75">
      <c r="A37" s="8"/>
      <c r="B37" s="8"/>
      <c r="C37" s="8"/>
      <c r="D37" s="8"/>
      <c r="E37" s="8"/>
      <c r="G37" s="9"/>
      <c r="H37" s="9"/>
    </row>
    <row r="38" spans="1:8" ht="12.75">
      <c r="A38" s="8"/>
      <c r="B38" s="8"/>
      <c r="C38" s="8"/>
      <c r="D38" s="8"/>
      <c r="E38" s="8"/>
      <c r="G38" s="9"/>
      <c r="H38" s="9"/>
    </row>
    <row r="39" spans="1:8" ht="12.75">
      <c r="A39" s="8"/>
      <c r="B39" s="8"/>
      <c r="C39" s="8"/>
      <c r="D39" s="8"/>
      <c r="E39" s="8"/>
      <c r="G39" s="9"/>
      <c r="H39" s="9"/>
    </row>
    <row r="40" spans="1:8" ht="12.75">
      <c r="A40" s="8"/>
      <c r="B40" s="8"/>
      <c r="C40" s="8"/>
      <c r="D40" s="8"/>
      <c r="E40" s="8"/>
      <c r="G40" s="9"/>
      <c r="H40" s="9"/>
    </row>
    <row r="41" spans="1:8" ht="12.75">
      <c r="A41" s="8"/>
      <c r="B41" s="8"/>
      <c r="C41" s="8"/>
      <c r="D41" s="8"/>
      <c r="E41" s="8"/>
      <c r="G41" s="9"/>
      <c r="H41" s="9"/>
    </row>
    <row r="42" spans="1:8" ht="12.75">
      <c r="A42" s="8"/>
      <c r="B42" s="8"/>
      <c r="C42" s="8"/>
      <c r="D42" s="8"/>
      <c r="E42" s="8"/>
      <c r="G42" s="9"/>
      <c r="H42" s="9"/>
    </row>
    <row r="43" spans="1:8" ht="12.75">
      <c r="A43" s="8"/>
      <c r="B43" s="8"/>
      <c r="C43" s="8"/>
      <c r="D43" s="8"/>
      <c r="E43" s="8"/>
      <c r="G43" s="9"/>
      <c r="H43" s="9"/>
    </row>
    <row r="44" spans="1:8" ht="12.75">
      <c r="A44" s="8"/>
      <c r="B44" s="8"/>
      <c r="C44" s="8"/>
      <c r="D44" s="8"/>
      <c r="E44" s="8"/>
      <c r="G44" s="9"/>
      <c r="H44" s="9"/>
    </row>
    <row r="45" spans="1:8" ht="12.75">
      <c r="A45" s="8"/>
      <c r="B45" s="8"/>
      <c r="C45" s="8"/>
      <c r="D45" s="8"/>
      <c r="E45" s="8"/>
      <c r="G45" s="9"/>
      <c r="H45" s="9"/>
    </row>
    <row r="46" spans="1:8" ht="12.75">
      <c r="A46" s="8"/>
      <c r="B46" s="8"/>
      <c r="C46" s="8"/>
      <c r="D46" s="8"/>
      <c r="E46" s="8"/>
      <c r="G46" s="9"/>
      <c r="H46" s="9"/>
    </row>
    <row r="47" spans="1:8" ht="12.75">
      <c r="A47" s="8"/>
      <c r="B47" s="8"/>
      <c r="C47" s="8"/>
      <c r="D47" s="8"/>
      <c r="E47" s="8"/>
      <c r="G47" s="9"/>
      <c r="H47" s="9"/>
    </row>
    <row r="48" spans="1:8" ht="12.75">
      <c r="A48" s="8"/>
      <c r="B48" s="8"/>
      <c r="C48" s="8"/>
      <c r="D48" s="8"/>
      <c r="E48" s="8"/>
      <c r="G48" s="9"/>
      <c r="H48" s="9"/>
    </row>
    <row r="49" spans="1:8" ht="12.75">
      <c r="A49" s="8"/>
      <c r="B49" s="8"/>
      <c r="C49" s="8"/>
      <c r="D49" s="8"/>
      <c r="E49" s="8"/>
      <c r="G49" s="9"/>
      <c r="H49" s="9"/>
    </row>
    <row r="50" spans="1:8" ht="12.75">
      <c r="A50" s="8"/>
      <c r="B50" s="8"/>
      <c r="C50" s="8"/>
      <c r="D50" s="8"/>
      <c r="E50" s="8"/>
      <c r="G50" s="9"/>
      <c r="H50" s="9"/>
    </row>
    <row r="51" spans="1:8" ht="12.75">
      <c r="A51" s="8"/>
      <c r="B51" s="8"/>
      <c r="C51" s="8"/>
      <c r="D51" s="8"/>
      <c r="E51" s="8"/>
      <c r="G51" s="9"/>
      <c r="H51" s="9"/>
    </row>
    <row r="52" spans="1:8" ht="12.75">
      <c r="A52" s="8"/>
      <c r="B52" s="8"/>
      <c r="C52" s="8"/>
      <c r="D52" s="8"/>
      <c r="E52" s="8"/>
      <c r="G52" s="9"/>
      <c r="H52" s="9"/>
    </row>
    <row r="53" spans="1:8" ht="12.75">
      <c r="A53" s="8"/>
      <c r="B53" s="8"/>
      <c r="C53" s="8"/>
      <c r="D53" s="8"/>
      <c r="E53" s="8"/>
      <c r="G53" s="9"/>
      <c r="H53" s="9"/>
    </row>
    <row r="54" spans="1:8" ht="12.75">
      <c r="A54" s="8"/>
      <c r="B54" s="8"/>
      <c r="C54" s="8"/>
      <c r="D54" s="8"/>
      <c r="E54" s="8"/>
      <c r="G54" s="9"/>
      <c r="H54" s="9"/>
    </row>
    <row r="55" spans="1:8" ht="12.75">
      <c r="A55" s="8"/>
      <c r="B55" s="8"/>
      <c r="C55" s="8"/>
      <c r="D55" s="8"/>
      <c r="E55" s="8"/>
      <c r="G55" s="9"/>
      <c r="H55" s="9"/>
    </row>
    <row r="56" spans="1:8" ht="12.75">
      <c r="A56" s="8"/>
      <c r="B56" s="8"/>
      <c r="C56" s="8"/>
      <c r="D56" s="8"/>
      <c r="E56" s="8"/>
      <c r="G56" s="9"/>
      <c r="H56" s="9"/>
    </row>
    <row r="57" spans="1:8" ht="12.75">
      <c r="A57" s="8"/>
      <c r="B57" s="8"/>
      <c r="C57" s="8"/>
      <c r="D57" s="8"/>
      <c r="E57" s="8"/>
      <c r="G57" s="9"/>
      <c r="H57" s="9"/>
    </row>
    <row r="58" spans="1:8" ht="12.75">
      <c r="A58" s="8"/>
      <c r="B58" s="8"/>
      <c r="C58" s="8"/>
      <c r="D58" s="8"/>
      <c r="E58" s="8"/>
      <c r="G58" s="9"/>
      <c r="H58" s="9"/>
    </row>
    <row r="59" spans="1:8" ht="12.75">
      <c r="A59" s="8"/>
      <c r="B59" s="8"/>
      <c r="C59" s="8"/>
      <c r="D59" s="8"/>
      <c r="E59" s="8"/>
      <c r="G59" s="9"/>
      <c r="H59" s="9"/>
    </row>
    <row r="60" spans="1:8" ht="12.75">
      <c r="A60" s="8"/>
      <c r="B60" s="8"/>
      <c r="C60" s="8"/>
      <c r="D60" s="8"/>
      <c r="E60" s="8"/>
      <c r="G60" s="9"/>
      <c r="H60" s="9"/>
    </row>
    <row r="61" spans="1:8" ht="12.75">
      <c r="A61" s="8"/>
      <c r="B61" s="8"/>
      <c r="C61" s="8"/>
      <c r="D61" s="8"/>
      <c r="E61" s="8"/>
      <c r="G61" s="9"/>
      <c r="H61" s="9"/>
    </row>
    <row r="62" spans="1:8" ht="12.75">
      <c r="A62" s="8"/>
      <c r="B62" s="8"/>
      <c r="C62" s="8"/>
      <c r="D62" s="8"/>
      <c r="E62" s="8"/>
      <c r="G62" s="9"/>
      <c r="H62" s="9"/>
    </row>
    <row r="63" spans="1:8" ht="12.75">
      <c r="A63" s="8"/>
      <c r="B63" s="8"/>
      <c r="C63" s="8"/>
      <c r="D63" s="8"/>
      <c r="E63" s="8"/>
      <c r="G63" s="9"/>
      <c r="H63" s="9"/>
    </row>
    <row r="64" spans="1:8" ht="12.75">
      <c r="A64" s="8"/>
      <c r="B64" s="8"/>
      <c r="C64" s="8"/>
      <c r="D64" s="8"/>
      <c r="E64" s="8"/>
      <c r="G64" s="9"/>
      <c r="H64" s="9"/>
    </row>
    <row r="65" spans="1:8" ht="12.75">
      <c r="A65" s="8"/>
      <c r="B65" s="8"/>
      <c r="C65" s="8"/>
      <c r="D65" s="8"/>
      <c r="E65" s="8"/>
      <c r="G65" s="9"/>
      <c r="H65" s="9"/>
    </row>
    <row r="66" spans="1:8" ht="12.75">
      <c r="A66" s="8"/>
      <c r="B66" s="8"/>
      <c r="C66" s="8"/>
      <c r="D66" s="8"/>
      <c r="E66" s="8"/>
      <c r="G66" s="9"/>
      <c r="H66" s="9"/>
    </row>
    <row r="67" spans="1:8" ht="12.75">
      <c r="A67" s="8"/>
      <c r="B67" s="8"/>
      <c r="C67" s="8"/>
      <c r="D67" s="8"/>
      <c r="E67" s="8"/>
      <c r="G67" s="9"/>
      <c r="H67" s="9"/>
    </row>
    <row r="68" spans="1:8" ht="12.75">
      <c r="A68" s="8"/>
      <c r="B68" s="8"/>
      <c r="C68" s="8"/>
      <c r="D68" s="8"/>
      <c r="E68" s="8"/>
      <c r="G68" s="9"/>
      <c r="H68" s="9"/>
    </row>
    <row r="69" spans="1:8" ht="12.75">
      <c r="A69" s="8"/>
      <c r="B69" s="8"/>
      <c r="C69" s="8"/>
      <c r="D69" s="8"/>
      <c r="E69" s="8"/>
      <c r="G69" s="9"/>
      <c r="H69" s="9"/>
    </row>
    <row r="70" spans="1:8" ht="12.75">
      <c r="A70" s="8"/>
      <c r="B70" s="8"/>
      <c r="C70" s="8"/>
      <c r="D70" s="8"/>
      <c r="E70" s="8"/>
      <c r="G70" s="9"/>
      <c r="H70" s="9"/>
    </row>
    <row r="71" spans="1:8" ht="12.75">
      <c r="A71" s="8"/>
      <c r="B71" s="8"/>
      <c r="C71" s="8"/>
      <c r="D71" s="8"/>
      <c r="E71" s="8"/>
      <c r="G71" s="9"/>
      <c r="H71" s="9"/>
    </row>
    <row r="72" spans="1:8" ht="12.75">
      <c r="A72" s="8"/>
      <c r="B72" s="8"/>
      <c r="C72" s="8"/>
      <c r="D72" s="8"/>
      <c r="E72" s="8"/>
      <c r="G72" s="9"/>
      <c r="H72" s="9"/>
    </row>
    <row r="73" spans="1:8" ht="12.75">
      <c r="A73" s="8"/>
      <c r="B73" s="8"/>
      <c r="C73" s="8"/>
      <c r="D73" s="8"/>
      <c r="E73" s="8"/>
      <c r="G73" s="9"/>
      <c r="H73" s="9"/>
    </row>
    <row r="74" spans="1:8" ht="12.75">
      <c r="A74" s="8"/>
      <c r="B74" s="8"/>
      <c r="C74" s="8"/>
      <c r="D74" s="8"/>
      <c r="E74" s="8"/>
      <c r="G74" s="9"/>
      <c r="H74" s="9"/>
    </row>
    <row r="75" spans="1:8" ht="12.75">
      <c r="A75" s="8"/>
      <c r="B75" s="8"/>
      <c r="C75" s="8"/>
      <c r="D75" s="8"/>
      <c r="E75" s="8"/>
      <c r="G75" s="9"/>
      <c r="H75" s="9"/>
    </row>
    <row r="76" spans="1:8" ht="12.75">
      <c r="A76" s="8"/>
      <c r="B76" s="8"/>
      <c r="C76" s="8"/>
      <c r="D76" s="8"/>
      <c r="E76" s="8"/>
      <c r="G76" s="9"/>
      <c r="H76" s="9"/>
    </row>
    <row r="77" spans="1:8" ht="12.75">
      <c r="A77" s="8"/>
      <c r="B77" s="8"/>
      <c r="C77" s="8"/>
      <c r="D77" s="8"/>
      <c r="E77" s="8"/>
      <c r="G77" s="9"/>
      <c r="H77" s="9"/>
    </row>
    <row r="78" spans="1:8" ht="12.75">
      <c r="A78" s="8"/>
      <c r="B78" s="8"/>
      <c r="C78" s="8"/>
      <c r="D78" s="8"/>
      <c r="E78" s="8"/>
      <c r="G78" s="9"/>
      <c r="H78" s="9"/>
    </row>
    <row r="79" spans="1:8" ht="12.75">
      <c r="A79" s="8"/>
      <c r="B79" s="8"/>
      <c r="C79" s="8"/>
      <c r="D79" s="8"/>
      <c r="E79" s="8"/>
      <c r="G79" s="9"/>
      <c r="H79" s="9"/>
    </row>
    <row r="80" spans="1:8" ht="12.75">
      <c r="A80" s="8"/>
      <c r="B80" s="8"/>
      <c r="C80" s="8"/>
      <c r="D80" s="8"/>
      <c r="E80" s="8"/>
      <c r="G80" s="9"/>
      <c r="H80" s="9"/>
    </row>
    <row r="81" spans="1:8" ht="12.75">
      <c r="A81" s="8"/>
      <c r="B81" s="8"/>
      <c r="C81" s="8"/>
      <c r="D81" s="8"/>
      <c r="E81" s="8"/>
      <c r="G81" s="9"/>
      <c r="H81" s="9"/>
    </row>
    <row r="82" spans="1:8" ht="12.75">
      <c r="A82" s="8"/>
      <c r="B82" s="8"/>
      <c r="C82" s="8"/>
      <c r="D82" s="8"/>
      <c r="E82" s="8"/>
      <c r="G82" s="9"/>
      <c r="H82" s="9"/>
    </row>
    <row r="83" spans="1:8" ht="12.75">
      <c r="A83" s="8"/>
      <c r="B83" s="8"/>
      <c r="C83" s="8"/>
      <c r="D83" s="8"/>
      <c r="E83" s="8"/>
      <c r="G83" s="9"/>
      <c r="H83" s="9"/>
    </row>
    <row r="84" spans="1:8" ht="12.75">
      <c r="A84" s="8"/>
      <c r="B84" s="8"/>
      <c r="C84" s="8"/>
      <c r="D84" s="8"/>
      <c r="E84" s="8"/>
      <c r="G84" s="9"/>
      <c r="H84" s="9"/>
    </row>
    <row r="85" spans="1:8" ht="12.75">
      <c r="A85" s="8"/>
      <c r="B85" s="8"/>
      <c r="C85" s="8"/>
      <c r="D85" s="8"/>
      <c r="E85" s="8"/>
      <c r="G85" s="9"/>
      <c r="H85" s="9"/>
    </row>
    <row r="86" spans="1:8" ht="12.75">
      <c r="A86" s="8"/>
      <c r="B86" s="8"/>
      <c r="C86" s="8"/>
      <c r="D86" s="8"/>
      <c r="E86" s="8"/>
      <c r="G86" s="9"/>
      <c r="H86" s="9"/>
    </row>
    <row r="87" spans="1:8" ht="12.75">
      <c r="A87" s="8"/>
      <c r="B87" s="8"/>
      <c r="C87" s="8"/>
      <c r="D87" s="8"/>
      <c r="E87" s="8"/>
      <c r="G87" s="9"/>
      <c r="H87" s="9"/>
    </row>
    <row r="88" spans="1:8" ht="12.75">
      <c r="A88" s="8"/>
      <c r="B88" s="8"/>
      <c r="C88" s="8"/>
      <c r="D88" s="8"/>
      <c r="E88" s="8"/>
      <c r="G88" s="9"/>
      <c r="H88" s="9"/>
    </row>
    <row r="89" spans="1:8" ht="12.75">
      <c r="A89" s="8"/>
      <c r="B89" s="8"/>
      <c r="C89" s="8"/>
      <c r="D89" s="8"/>
      <c r="E89" s="8"/>
      <c r="G89" s="9"/>
      <c r="H89" s="9"/>
    </row>
    <row r="90" spans="1:8" ht="12.75">
      <c r="A90" s="8"/>
      <c r="B90" s="8"/>
      <c r="C90" s="8"/>
      <c r="D90" s="8"/>
      <c r="E90" s="8"/>
      <c r="G90" s="9"/>
      <c r="H90" s="9"/>
    </row>
    <row r="91" spans="1:8" ht="12.75">
      <c r="A91" s="8"/>
      <c r="B91" s="8"/>
      <c r="C91" s="8"/>
      <c r="D91" s="8"/>
      <c r="E91" s="8"/>
      <c r="G91" s="9"/>
      <c r="H91" s="9"/>
    </row>
    <row r="92" spans="1:8" ht="12.75">
      <c r="A92" s="8"/>
      <c r="B92" s="8"/>
      <c r="C92" s="8"/>
      <c r="D92" s="8"/>
      <c r="E92" s="8"/>
      <c r="G92" s="9"/>
      <c r="H92" s="9"/>
    </row>
    <row r="93" spans="1:8" ht="12.75">
      <c r="A93" s="8"/>
      <c r="B93" s="8"/>
      <c r="C93" s="8"/>
      <c r="D93" s="8"/>
      <c r="E93" s="8"/>
      <c r="G93" s="9"/>
      <c r="H93" s="9"/>
    </row>
    <row r="94" spans="1:8" ht="12.75">
      <c r="A94" s="8"/>
      <c r="B94" s="8"/>
      <c r="C94" s="8"/>
      <c r="D94" s="8"/>
      <c r="E94" s="8"/>
      <c r="G94" s="9"/>
      <c r="H94" s="9"/>
    </row>
    <row r="95" spans="1:8" ht="12.75">
      <c r="A95" s="8"/>
      <c r="B95" s="8"/>
      <c r="C95" s="8"/>
      <c r="D95" s="8"/>
      <c r="E95" s="8"/>
      <c r="G95" s="9"/>
      <c r="H95" s="9"/>
    </row>
    <row r="96" spans="1:8" ht="12.75">
      <c r="A96" s="8"/>
      <c r="B96" s="8"/>
      <c r="C96" s="8"/>
      <c r="D96" s="8"/>
      <c r="E96" s="8"/>
      <c r="G96" s="9"/>
      <c r="H96" s="9"/>
    </row>
    <row r="97" spans="1:8" ht="12.75">
      <c r="A97" s="8"/>
      <c r="B97" s="8"/>
      <c r="C97" s="8"/>
      <c r="D97" s="8"/>
      <c r="E97" s="8"/>
      <c r="G97" s="9"/>
      <c r="H97" s="9"/>
    </row>
    <row r="98" spans="1:8" ht="12.75">
      <c r="A98" s="8"/>
      <c r="B98" s="8"/>
      <c r="C98" s="8"/>
      <c r="D98" s="8"/>
      <c r="E98" s="8"/>
      <c r="G98" s="9"/>
      <c r="H98" s="9"/>
    </row>
    <row r="99" spans="1:8" ht="12.75">
      <c r="A99" s="8"/>
      <c r="B99" s="8"/>
      <c r="C99" s="8"/>
      <c r="D99" s="8"/>
      <c r="E99" s="8"/>
      <c r="G99" s="9"/>
      <c r="H99" s="9"/>
    </row>
    <row r="100" spans="1:8" ht="12.75">
      <c r="A100" s="8"/>
      <c r="B100" s="8"/>
      <c r="C100" s="8"/>
      <c r="D100" s="8"/>
      <c r="E100" s="8"/>
      <c r="G100" s="9"/>
      <c r="H100" s="9"/>
    </row>
    <row r="101" spans="1:8" ht="12.75">
      <c r="A101" s="8"/>
      <c r="B101" s="8"/>
      <c r="C101" s="8"/>
      <c r="D101" s="8"/>
      <c r="E101" s="8"/>
      <c r="G101" s="9"/>
      <c r="H101" s="9"/>
    </row>
    <row r="102" spans="1:8" ht="12.75">
      <c r="A102" s="8"/>
      <c r="B102" s="8"/>
      <c r="C102" s="8"/>
      <c r="D102" s="8"/>
      <c r="E102" s="8"/>
      <c r="G102" s="9"/>
      <c r="H102" s="9"/>
    </row>
    <row r="103" spans="1:8" ht="12.75">
      <c r="A103" s="8"/>
      <c r="B103" s="8"/>
      <c r="C103" s="8"/>
      <c r="D103" s="8"/>
      <c r="E103" s="8"/>
      <c r="G103" s="9"/>
      <c r="H103" s="9"/>
    </row>
    <row r="104" spans="1:8" ht="12.75">
      <c r="A104" s="8"/>
      <c r="B104" s="8"/>
      <c r="C104" s="8"/>
      <c r="D104" s="8"/>
      <c r="E104" s="8"/>
      <c r="G104" s="9"/>
      <c r="H104" s="9"/>
    </row>
    <row r="105" spans="1:8" ht="12.75">
      <c r="A105" s="8"/>
      <c r="B105" s="8"/>
      <c r="C105" s="8"/>
      <c r="D105" s="8"/>
      <c r="E105" s="8"/>
      <c r="G105" s="9"/>
      <c r="H105" s="9"/>
    </row>
    <row r="106" spans="1:8" ht="12.75">
      <c r="A106" s="8"/>
      <c r="B106" s="8"/>
      <c r="C106" s="8"/>
      <c r="D106" s="8"/>
      <c r="E106" s="8"/>
      <c r="G106" s="9"/>
      <c r="H106" s="9"/>
    </row>
    <row r="107" spans="1:8" ht="12.75">
      <c r="A107" s="8"/>
      <c r="B107" s="8"/>
      <c r="C107" s="8"/>
      <c r="D107" s="8"/>
      <c r="E107" s="8"/>
      <c r="G107" s="9"/>
      <c r="H107" s="9"/>
    </row>
    <row r="108" spans="1:8" ht="12.75">
      <c r="A108" s="8"/>
      <c r="B108" s="8"/>
      <c r="C108" s="8"/>
      <c r="D108" s="8"/>
      <c r="E108" s="8"/>
      <c r="G108" s="9"/>
      <c r="H108" s="9"/>
    </row>
    <row r="109" spans="1:8" ht="12.75">
      <c r="A109" s="8"/>
      <c r="B109" s="8"/>
      <c r="C109" s="8"/>
      <c r="D109" s="8"/>
      <c r="E109" s="8"/>
      <c r="G109" s="9"/>
      <c r="H109" s="9"/>
    </row>
    <row r="110" spans="1:8" ht="12.75">
      <c r="A110" s="8"/>
      <c r="B110" s="8"/>
      <c r="C110" s="8"/>
      <c r="D110" s="8"/>
      <c r="E110" s="8"/>
      <c r="G110" s="9"/>
      <c r="H110" s="9"/>
    </row>
    <row r="111" spans="1:8" ht="12.75">
      <c r="A111" s="8"/>
      <c r="B111" s="8"/>
      <c r="C111" s="8"/>
      <c r="D111" s="8"/>
      <c r="E111" s="8"/>
      <c r="G111" s="9"/>
      <c r="H111" s="9"/>
    </row>
    <row r="112" spans="1:8" ht="12.75">
      <c r="A112" s="8"/>
      <c r="B112" s="8"/>
      <c r="C112" s="8"/>
      <c r="D112" s="8"/>
      <c r="E112" s="8"/>
      <c r="G112" s="9"/>
      <c r="H112" s="9"/>
    </row>
    <row r="113" spans="1:8" ht="12.75">
      <c r="A113" s="8"/>
      <c r="B113" s="8"/>
      <c r="C113" s="8"/>
      <c r="D113" s="8"/>
      <c r="E113" s="8"/>
      <c r="G113" s="9"/>
      <c r="H113" s="9"/>
    </row>
    <row r="114" spans="1:8" ht="12.75">
      <c r="A114" s="8"/>
      <c r="B114" s="8"/>
      <c r="C114" s="8"/>
      <c r="D114" s="8"/>
      <c r="E114" s="8"/>
      <c r="G114" s="9"/>
      <c r="H114" s="9"/>
    </row>
    <row r="115" spans="1:8" ht="12.75">
      <c r="A115" s="8"/>
      <c r="B115" s="8"/>
      <c r="C115" s="8"/>
      <c r="D115" s="8"/>
      <c r="E115" s="8"/>
      <c r="G115" s="9"/>
      <c r="H115" s="9"/>
    </row>
    <row r="116" spans="1:8" ht="12.75">
      <c r="A116" s="8"/>
      <c r="B116" s="8"/>
      <c r="C116" s="8"/>
      <c r="D116" s="8"/>
      <c r="E116" s="8"/>
      <c r="G116" s="9"/>
      <c r="H116" s="9"/>
    </row>
    <row r="117" spans="1:8" ht="12.75">
      <c r="A117" s="8"/>
      <c r="B117" s="8"/>
      <c r="C117" s="8"/>
      <c r="D117" s="8"/>
      <c r="E117" s="8"/>
      <c r="G117" s="9"/>
      <c r="H117" s="9"/>
    </row>
    <row r="118" spans="1:8" ht="12.75">
      <c r="A118" s="8"/>
      <c r="B118" s="8"/>
      <c r="C118" s="8"/>
      <c r="D118" s="8"/>
      <c r="E118" s="8"/>
      <c r="G118" s="9"/>
      <c r="H118" s="9"/>
    </row>
    <row r="119" spans="1:8" ht="12.75">
      <c r="A119" s="8"/>
      <c r="B119" s="8"/>
      <c r="C119" s="8"/>
      <c r="D119" s="8"/>
      <c r="E119" s="8"/>
      <c r="G119" s="9"/>
      <c r="H119" s="9"/>
    </row>
    <row r="120" spans="1:8" ht="12.75">
      <c r="A120" s="8"/>
      <c r="B120" s="8"/>
      <c r="C120" s="8"/>
      <c r="D120" s="8"/>
      <c r="E120" s="8"/>
      <c r="G120" s="9"/>
      <c r="H120" s="9"/>
    </row>
    <row r="121" spans="1:8" ht="12.75">
      <c r="A121" s="8"/>
      <c r="B121" s="8"/>
      <c r="C121" s="8"/>
      <c r="D121" s="8"/>
      <c r="E121" s="8"/>
      <c r="G121" s="9"/>
      <c r="H121" s="9"/>
    </row>
    <row r="122" spans="1:8" ht="12.75">
      <c r="A122" s="8"/>
      <c r="B122" s="8"/>
      <c r="C122" s="8"/>
      <c r="D122" s="8"/>
      <c r="E122" s="8"/>
      <c r="G122" s="9"/>
      <c r="H122" s="9"/>
    </row>
    <row r="123" spans="1:8" ht="12.75">
      <c r="A123" s="8"/>
      <c r="B123" s="8"/>
      <c r="C123" s="8"/>
      <c r="D123" s="8"/>
      <c r="E123" s="8"/>
      <c r="G123" s="9"/>
      <c r="H123" s="9"/>
    </row>
    <row r="124" spans="1:8" ht="12.75">
      <c r="A124" s="8"/>
      <c r="B124" s="8"/>
      <c r="C124" s="8"/>
      <c r="D124" s="8"/>
      <c r="E124" s="8"/>
      <c r="G124" s="9"/>
      <c r="H124" s="9"/>
    </row>
    <row r="125" spans="1:8" ht="12.75">
      <c r="A125" s="8"/>
      <c r="B125" s="8"/>
      <c r="C125" s="8"/>
      <c r="D125" s="8"/>
      <c r="E125" s="8"/>
      <c r="G125" s="9"/>
      <c r="H125" s="9"/>
    </row>
    <row r="126" spans="1:8" ht="12.75">
      <c r="A126" s="8"/>
      <c r="B126" s="8"/>
      <c r="C126" s="8"/>
      <c r="D126" s="8"/>
      <c r="E126" s="8"/>
      <c r="G126" s="9"/>
      <c r="H126" s="9"/>
    </row>
    <row r="127" spans="1:8" ht="12.75">
      <c r="A127" s="8"/>
      <c r="B127" s="8"/>
      <c r="C127" s="8"/>
      <c r="D127" s="8"/>
      <c r="E127" s="8"/>
      <c r="G127" s="9"/>
      <c r="H127" s="9"/>
    </row>
    <row r="128" spans="1:8" ht="12.75">
      <c r="A128" s="8"/>
      <c r="B128" s="8"/>
      <c r="C128" s="8"/>
      <c r="D128" s="8"/>
      <c r="E128" s="8"/>
      <c r="G128" s="9"/>
      <c r="H128" s="9"/>
    </row>
    <row r="129" spans="1:8" ht="12.75">
      <c r="A129" s="8"/>
      <c r="B129" s="8"/>
      <c r="C129" s="8"/>
      <c r="D129" s="8"/>
      <c r="E129" s="8"/>
      <c r="G129" s="9"/>
      <c r="H129" s="9"/>
    </row>
    <row r="130" spans="1:8" ht="12.75">
      <c r="A130" s="8"/>
      <c r="B130" s="8"/>
      <c r="C130" s="8"/>
      <c r="D130" s="8"/>
      <c r="E130" s="8"/>
      <c r="G130" s="9"/>
      <c r="H130" s="9"/>
    </row>
    <row r="131" spans="1:8" ht="12.75">
      <c r="A131" s="8"/>
      <c r="B131" s="8"/>
      <c r="C131" s="8"/>
      <c r="D131" s="8"/>
      <c r="E131" s="8"/>
      <c r="G131" s="9"/>
      <c r="H131" s="9"/>
    </row>
    <row r="132" spans="1:8" ht="12.75">
      <c r="A132" s="8"/>
      <c r="B132" s="8"/>
      <c r="C132" s="8"/>
      <c r="D132" s="8"/>
      <c r="E132" s="8"/>
      <c r="G132" s="9"/>
      <c r="H132" s="9"/>
    </row>
    <row r="133" spans="1:8" ht="12.75">
      <c r="A133" s="8"/>
      <c r="B133" s="8"/>
      <c r="C133" s="8"/>
      <c r="D133" s="8"/>
      <c r="E133" s="8"/>
      <c r="G133" s="9"/>
      <c r="H133" s="9"/>
    </row>
    <row r="134" spans="1:8" ht="12.75">
      <c r="A134" s="8"/>
      <c r="B134" s="8"/>
      <c r="C134" s="8"/>
      <c r="D134" s="8"/>
      <c r="E134" s="8"/>
      <c r="G134" s="9"/>
      <c r="H134" s="9"/>
    </row>
    <row r="135" spans="1:8" ht="12.75">
      <c r="A135" s="8"/>
      <c r="B135" s="8"/>
      <c r="C135" s="8"/>
      <c r="D135" s="8"/>
      <c r="E135" s="8"/>
      <c r="G135" s="9"/>
      <c r="H135" s="9"/>
    </row>
    <row r="136" spans="1:8" ht="12.75">
      <c r="A136" s="8"/>
      <c r="B136" s="8"/>
      <c r="C136" s="8"/>
      <c r="D136" s="8"/>
      <c r="E136" s="8"/>
      <c r="G136" s="9"/>
      <c r="H136" s="9"/>
    </row>
    <row r="137" spans="1:8" ht="12.75">
      <c r="A137" s="8"/>
      <c r="B137" s="8"/>
      <c r="C137" s="8"/>
      <c r="D137" s="8"/>
      <c r="E137" s="8"/>
      <c r="G137" s="9"/>
      <c r="H137" s="9"/>
    </row>
    <row r="138" spans="1:8" ht="12.75">
      <c r="A138" s="8"/>
      <c r="B138" s="8"/>
      <c r="C138" s="8"/>
      <c r="D138" s="8"/>
      <c r="E138" s="8"/>
      <c r="G138" s="9"/>
      <c r="H138" s="9"/>
    </row>
    <row r="139" spans="1:8" ht="12.75">
      <c r="A139" s="8"/>
      <c r="B139" s="8"/>
      <c r="C139" s="8"/>
      <c r="D139" s="8"/>
      <c r="E139" s="8"/>
      <c r="G139" s="9"/>
      <c r="H139" s="9"/>
    </row>
    <row r="140" spans="1:8" ht="12.75">
      <c r="A140" s="8"/>
      <c r="B140" s="8"/>
      <c r="C140" s="8"/>
      <c r="D140" s="8"/>
      <c r="E140" s="8"/>
      <c r="G140" s="9"/>
      <c r="H140" s="9"/>
    </row>
    <row r="141" spans="1:8" ht="12.75">
      <c r="A141" s="8"/>
      <c r="B141" s="8"/>
      <c r="C141" s="8"/>
      <c r="D141" s="8"/>
      <c r="E141" s="8"/>
      <c r="G141" s="9"/>
      <c r="H141" s="9"/>
    </row>
    <row r="142" spans="1:8" ht="12.75">
      <c r="A142" s="8"/>
      <c r="B142" s="8"/>
      <c r="C142" s="8"/>
      <c r="D142" s="8"/>
      <c r="E142" s="8"/>
      <c r="G142" s="9"/>
      <c r="H142" s="9"/>
    </row>
    <row r="143" spans="1:8" ht="12.75">
      <c r="A143" s="8"/>
      <c r="B143" s="8"/>
      <c r="C143" s="8"/>
      <c r="D143" s="8"/>
      <c r="E143" s="8"/>
      <c r="G143" s="9"/>
      <c r="H143" s="9"/>
    </row>
    <row r="144" spans="1:8" ht="12.75">
      <c r="A144" s="8"/>
      <c r="B144" s="8"/>
      <c r="C144" s="8"/>
      <c r="D144" s="8"/>
      <c r="E144" s="8"/>
      <c r="G144" s="9"/>
      <c r="H144" s="9"/>
    </row>
    <row r="145" spans="1:8" ht="12.75">
      <c r="A145" s="8"/>
      <c r="B145" s="8"/>
      <c r="C145" s="8"/>
      <c r="D145" s="8"/>
      <c r="E145" s="8"/>
      <c r="G145" s="9"/>
      <c r="H145" s="9"/>
    </row>
    <row r="146" spans="1:8" ht="12.75">
      <c r="A146" s="8"/>
      <c r="B146" s="8"/>
      <c r="C146" s="8"/>
      <c r="D146" s="8"/>
      <c r="E146" s="8"/>
      <c r="G146" s="9"/>
      <c r="H146" s="9"/>
    </row>
    <row r="147" spans="1:8" ht="12.75">
      <c r="A147" s="8"/>
      <c r="B147" s="8"/>
      <c r="C147" s="8"/>
      <c r="D147" s="8"/>
      <c r="E147" s="8"/>
      <c r="G147" s="9"/>
      <c r="H147" s="9"/>
    </row>
    <row r="148" spans="1:8" ht="12.75">
      <c r="A148" s="8"/>
      <c r="B148" s="8"/>
      <c r="C148" s="8"/>
      <c r="D148" s="8"/>
      <c r="E148" s="8"/>
      <c r="G148" s="9"/>
      <c r="H148" s="9"/>
    </row>
    <row r="149" spans="1:8" ht="12.75">
      <c r="A149" s="8"/>
      <c r="B149" s="8"/>
      <c r="C149" s="8"/>
      <c r="D149" s="8"/>
      <c r="E149" s="8"/>
      <c r="G149" s="9"/>
      <c r="H149" s="9"/>
    </row>
    <row r="150" spans="1:8" ht="12.75">
      <c r="A150" s="8"/>
      <c r="B150" s="8"/>
      <c r="C150" s="8"/>
      <c r="D150" s="8"/>
      <c r="E150" s="8"/>
      <c r="G150" s="9"/>
      <c r="H150" s="9"/>
    </row>
    <row r="151" spans="1:8" ht="12.75">
      <c r="A151" s="8"/>
      <c r="B151" s="8"/>
      <c r="C151" s="8"/>
      <c r="D151" s="8"/>
      <c r="E151" s="8"/>
      <c r="G151" s="9"/>
      <c r="H151" s="9"/>
    </row>
    <row r="152" spans="1:8" ht="12.75">
      <c r="A152" s="8"/>
      <c r="B152" s="8"/>
      <c r="C152" s="8"/>
      <c r="D152" s="8"/>
      <c r="E152" s="8"/>
      <c r="G152" s="9"/>
      <c r="H152" s="9"/>
    </row>
    <row r="153" spans="1:8" ht="12.75">
      <c r="A153" s="8"/>
      <c r="B153" s="8"/>
      <c r="C153" s="8"/>
      <c r="D153" s="8"/>
      <c r="E153" s="8"/>
      <c r="G153" s="9"/>
      <c r="H153" s="9"/>
    </row>
    <row r="154" spans="1:8" ht="12.75">
      <c r="A154" s="8"/>
      <c r="B154" s="8"/>
      <c r="C154" s="8"/>
      <c r="D154" s="8"/>
      <c r="E154" s="8"/>
      <c r="G154" s="9"/>
      <c r="H154" s="9"/>
    </row>
    <row r="155" spans="1:8" ht="12.75">
      <c r="A155" s="8"/>
      <c r="B155" s="8"/>
      <c r="C155" s="8"/>
      <c r="D155" s="8"/>
      <c r="E155" s="8"/>
      <c r="G155" s="9"/>
      <c r="H155" s="9"/>
    </row>
    <row r="156" spans="1:8" ht="12.75">
      <c r="A156" s="8"/>
      <c r="B156" s="8"/>
      <c r="C156" s="8"/>
      <c r="D156" s="8"/>
      <c r="E156" s="8"/>
      <c r="G156" s="9"/>
      <c r="H156" s="9"/>
    </row>
    <row r="157" spans="1:8" ht="12.75">
      <c r="A157" s="8"/>
      <c r="B157" s="8"/>
      <c r="C157" s="8"/>
      <c r="D157" s="8"/>
      <c r="E157" s="8"/>
      <c r="G157" s="9"/>
      <c r="H157" s="9"/>
    </row>
    <row r="158" spans="1:8" ht="12.75">
      <c r="A158" s="8"/>
      <c r="B158" s="8"/>
      <c r="C158" s="8"/>
      <c r="D158" s="8"/>
      <c r="E158" s="8"/>
      <c r="G158" s="9"/>
      <c r="H158" s="9"/>
    </row>
    <row r="159" spans="1:8" ht="12.75">
      <c r="A159" s="8"/>
      <c r="B159" s="8"/>
      <c r="C159" s="8"/>
      <c r="D159" s="8"/>
      <c r="E159" s="8"/>
      <c r="G159" s="9"/>
      <c r="H159" s="9"/>
    </row>
    <row r="160" spans="1:8" ht="12.75">
      <c r="A160" s="8"/>
      <c r="B160" s="8"/>
      <c r="C160" s="8"/>
      <c r="D160" s="8"/>
      <c r="E160" s="8"/>
      <c r="G160" s="9"/>
      <c r="H160" s="9"/>
    </row>
    <row r="161" spans="1:8" ht="12.75">
      <c r="A161" s="8"/>
      <c r="B161" s="8"/>
      <c r="C161" s="8"/>
      <c r="D161" s="8"/>
      <c r="E161" s="8"/>
      <c r="G161" s="9"/>
      <c r="H161" s="9"/>
    </row>
    <row r="162" spans="1:8" ht="12.75">
      <c r="A162" s="8"/>
      <c r="B162" s="8"/>
      <c r="C162" s="8"/>
      <c r="D162" s="8"/>
      <c r="E162" s="8"/>
      <c r="G162" s="9"/>
      <c r="H162" s="9"/>
    </row>
    <row r="163" spans="1:8" ht="12.75">
      <c r="A163" s="8"/>
      <c r="B163" s="8"/>
      <c r="C163" s="8"/>
      <c r="D163" s="8"/>
      <c r="E163" s="8"/>
      <c r="G163" s="9"/>
      <c r="H163" s="9"/>
    </row>
    <row r="164" spans="1:8" ht="12.75">
      <c r="A164" s="8"/>
      <c r="B164" s="8"/>
      <c r="C164" s="8"/>
      <c r="D164" s="8"/>
      <c r="E164" s="8"/>
      <c r="G164" s="9"/>
      <c r="H164" s="9"/>
    </row>
    <row r="165" spans="1:8" ht="12.75">
      <c r="A165" s="8"/>
      <c r="B165" s="8"/>
      <c r="C165" s="8"/>
      <c r="D165" s="8"/>
      <c r="E165" s="8"/>
      <c r="G165" s="9"/>
      <c r="H165" s="9"/>
    </row>
    <row r="166" spans="1:8" ht="12.75">
      <c r="A166" s="8"/>
      <c r="B166" s="8"/>
      <c r="C166" s="8"/>
      <c r="D166" s="8"/>
      <c r="E166" s="8"/>
      <c r="G166" s="9"/>
      <c r="H166" s="9"/>
    </row>
    <row r="167" spans="1:8" ht="12.75">
      <c r="A167" s="8"/>
      <c r="B167" s="8"/>
      <c r="C167" s="8"/>
      <c r="D167" s="8"/>
      <c r="E167" s="8"/>
      <c r="G167" s="9"/>
      <c r="H167" s="9"/>
    </row>
    <row r="168" spans="1:8" ht="12.75">
      <c r="A168" s="8"/>
      <c r="B168" s="8"/>
      <c r="C168" s="8"/>
      <c r="D168" s="8"/>
      <c r="E168" s="8"/>
      <c r="G168" s="9"/>
      <c r="H168" s="9"/>
    </row>
    <row r="169" spans="1:8" ht="12.75">
      <c r="A169" s="8"/>
      <c r="B169" s="8"/>
      <c r="C169" s="8"/>
      <c r="D169" s="8"/>
      <c r="E169" s="8"/>
      <c r="G169" s="9"/>
      <c r="H169" s="9"/>
    </row>
    <row r="170" spans="1:8" ht="12.75">
      <c r="A170" s="8"/>
      <c r="B170" s="8"/>
      <c r="C170" s="8"/>
      <c r="D170" s="8"/>
      <c r="E170" s="8"/>
      <c r="G170" s="9"/>
      <c r="H170" s="9"/>
    </row>
    <row r="171" spans="1:8" ht="12.75">
      <c r="A171" s="8"/>
      <c r="B171" s="8"/>
      <c r="C171" s="8"/>
      <c r="D171" s="8"/>
      <c r="E171" s="8"/>
      <c r="G171" s="9"/>
      <c r="H171" s="9"/>
    </row>
    <row r="172" spans="1:8" ht="12.75">
      <c r="A172" s="8"/>
      <c r="B172" s="8"/>
      <c r="C172" s="8"/>
      <c r="D172" s="8"/>
      <c r="E172" s="8"/>
      <c r="G172" s="9"/>
      <c r="H172" s="9"/>
    </row>
    <row r="173" spans="1:8" ht="12.75">
      <c r="A173" s="8"/>
      <c r="B173" s="8"/>
      <c r="C173" s="8"/>
      <c r="D173" s="8"/>
      <c r="E173" s="8"/>
      <c r="G173" s="9"/>
      <c r="H173" s="9"/>
    </row>
    <row r="174" spans="1:8" ht="12.75">
      <c r="A174" s="8"/>
      <c r="B174" s="8"/>
      <c r="C174" s="8"/>
      <c r="D174" s="8"/>
      <c r="E174" s="8"/>
      <c r="G174" s="9"/>
      <c r="H174" s="9"/>
    </row>
    <row r="175" spans="1:8" ht="12.75">
      <c r="A175" s="8"/>
      <c r="B175" s="8"/>
      <c r="C175" s="8"/>
      <c r="D175" s="8"/>
      <c r="E175" s="8"/>
      <c r="G175" s="9"/>
      <c r="H175" s="9"/>
    </row>
    <row r="176" spans="1:8" ht="12.75">
      <c r="A176" s="8"/>
      <c r="B176" s="8"/>
      <c r="C176" s="8"/>
      <c r="D176" s="8"/>
      <c r="E176" s="8"/>
      <c r="G176" s="9"/>
      <c r="H176" s="9"/>
    </row>
    <row r="177" spans="1:8" ht="12.75">
      <c r="A177" s="8"/>
      <c r="B177" s="8"/>
      <c r="C177" s="8"/>
      <c r="D177" s="8"/>
      <c r="E177" s="8"/>
      <c r="G177" s="9"/>
      <c r="H177" s="9"/>
    </row>
    <row r="178" spans="1:8" ht="12.75">
      <c r="A178" s="8"/>
      <c r="B178" s="8"/>
      <c r="C178" s="8"/>
      <c r="D178" s="8"/>
      <c r="E178" s="8"/>
      <c r="G178" s="9"/>
      <c r="H178" s="9"/>
    </row>
    <row r="179" spans="1:8" ht="12.75">
      <c r="A179" s="8"/>
      <c r="B179" s="8"/>
      <c r="C179" s="8"/>
      <c r="D179" s="8"/>
      <c r="E179" s="8"/>
      <c r="G179" s="9"/>
      <c r="H179" s="9"/>
    </row>
    <row r="180" spans="1:8" ht="12.75">
      <c r="A180" s="8"/>
      <c r="B180" s="8"/>
      <c r="C180" s="8"/>
      <c r="D180" s="8"/>
      <c r="E180" s="8"/>
      <c r="G180" s="9"/>
      <c r="H180" s="9"/>
    </row>
    <row r="181" spans="1:8" ht="12.75">
      <c r="A181" s="8"/>
      <c r="B181" s="8"/>
      <c r="C181" s="8"/>
      <c r="D181" s="8"/>
      <c r="E181" s="8"/>
      <c r="G181" s="9"/>
      <c r="H181" s="9"/>
    </row>
    <row r="182" spans="1:8" ht="12.75">
      <c r="A182" s="8"/>
      <c r="B182" s="8"/>
      <c r="C182" s="8"/>
      <c r="D182" s="8"/>
      <c r="E182" s="8"/>
      <c r="G182" s="9"/>
      <c r="H182" s="9"/>
    </row>
    <row r="183" spans="1:8" ht="12.75">
      <c r="A183" s="8"/>
      <c r="B183" s="8"/>
      <c r="C183" s="8"/>
      <c r="D183" s="8"/>
      <c r="E183" s="8"/>
      <c r="G183" s="9"/>
      <c r="H183" s="9"/>
    </row>
    <row r="184" spans="1:8" ht="12.75">
      <c r="A184" s="8"/>
      <c r="B184" s="8"/>
      <c r="C184" s="8"/>
      <c r="D184" s="8"/>
      <c r="E184" s="8"/>
      <c r="G184" s="9"/>
      <c r="H184" s="9"/>
    </row>
    <row r="185" spans="1:8" ht="12.75">
      <c r="A185" s="8"/>
      <c r="B185" s="8"/>
      <c r="C185" s="8"/>
      <c r="D185" s="8"/>
      <c r="E185" s="8"/>
      <c r="G185" s="9"/>
      <c r="H185" s="9"/>
    </row>
    <row r="186" spans="1:8" ht="12.75">
      <c r="A186" s="8"/>
      <c r="B186" s="8"/>
      <c r="C186" s="8"/>
      <c r="D186" s="8"/>
      <c r="E186" s="8"/>
      <c r="G186" s="9"/>
      <c r="H186" s="9"/>
    </row>
    <row r="187" spans="1:8" ht="12.75">
      <c r="A187" s="8"/>
      <c r="B187" s="8"/>
      <c r="C187" s="8"/>
      <c r="D187" s="8"/>
      <c r="E187" s="8"/>
      <c r="G187" s="9"/>
      <c r="H187" s="9"/>
    </row>
    <row r="188" spans="1:8" ht="12.75">
      <c r="A188" s="8"/>
      <c r="B188" s="8"/>
      <c r="C188" s="8"/>
      <c r="D188" s="8"/>
      <c r="E188" s="8"/>
      <c r="G188" s="9"/>
      <c r="H188" s="9"/>
    </row>
    <row r="189" spans="1:8" ht="12.75">
      <c r="A189" s="8"/>
      <c r="B189" s="8"/>
      <c r="C189" s="8"/>
      <c r="D189" s="8"/>
      <c r="E189" s="8"/>
      <c r="G189" s="9"/>
      <c r="H189" s="9"/>
    </row>
    <row r="190" spans="1:8" ht="12.75">
      <c r="A190" s="8"/>
      <c r="B190" s="8"/>
      <c r="C190" s="8"/>
      <c r="D190" s="8"/>
      <c r="E190" s="8"/>
      <c r="G190" s="9"/>
      <c r="H190" s="9"/>
    </row>
    <row r="191" spans="1:8" ht="12.75">
      <c r="A191" s="8"/>
      <c r="B191" s="8"/>
      <c r="C191" s="8"/>
      <c r="D191" s="8"/>
      <c r="E191" s="8"/>
      <c r="G191" s="9"/>
      <c r="H191" s="9"/>
    </row>
    <row r="192" spans="1:8" ht="12.75">
      <c r="A192" s="8"/>
      <c r="B192" s="8"/>
      <c r="C192" s="8"/>
      <c r="D192" s="8"/>
      <c r="E192" s="8"/>
      <c r="G192" s="9"/>
      <c r="H192" s="9"/>
    </row>
    <row r="193" spans="1:8" ht="12.75">
      <c r="A193" s="8"/>
      <c r="B193" s="8"/>
      <c r="C193" s="8"/>
      <c r="D193" s="8"/>
      <c r="E193" s="8"/>
      <c r="G193" s="9"/>
      <c r="H193" s="9"/>
    </row>
    <row r="194" spans="1:8" ht="12.75">
      <c r="A194" s="8"/>
      <c r="B194" s="8"/>
      <c r="C194" s="8"/>
      <c r="D194" s="8"/>
      <c r="E194" s="8"/>
      <c r="G194" s="9"/>
      <c r="H194" s="9"/>
    </row>
    <row r="195" spans="1:8" ht="12.75">
      <c r="A195" s="8"/>
      <c r="B195" s="8"/>
      <c r="C195" s="8"/>
      <c r="D195" s="8"/>
      <c r="E195" s="8"/>
      <c r="G195" s="9"/>
      <c r="H195" s="9"/>
    </row>
    <row r="196" spans="1:8" ht="12.75">
      <c r="A196" s="8"/>
      <c r="B196" s="8"/>
      <c r="C196" s="8"/>
      <c r="D196" s="8"/>
      <c r="E196" s="8"/>
      <c r="G196" s="9"/>
      <c r="H196" s="9"/>
    </row>
    <row r="197" spans="1:8" ht="12.75">
      <c r="A197" s="8"/>
      <c r="B197" s="8"/>
      <c r="C197" s="8"/>
      <c r="D197" s="8"/>
      <c r="E197" s="8"/>
      <c r="G197" s="9"/>
      <c r="H197" s="9"/>
    </row>
    <row r="198" spans="1:8" ht="12.75">
      <c r="A198" s="8"/>
      <c r="B198" s="8"/>
      <c r="C198" s="8"/>
      <c r="D198" s="8"/>
      <c r="E198" s="8"/>
      <c r="G198" s="9"/>
      <c r="H198" s="9"/>
    </row>
    <row r="199" spans="1:8" ht="12.75">
      <c r="A199" s="8"/>
      <c r="B199" s="8"/>
      <c r="C199" s="8"/>
      <c r="D199" s="8"/>
      <c r="E199" s="8"/>
      <c r="G199" s="9"/>
      <c r="H199" s="9"/>
    </row>
    <row r="200" spans="1:8" ht="12.75">
      <c r="A200" s="8"/>
      <c r="B200" s="8"/>
      <c r="C200" s="8"/>
      <c r="D200" s="8"/>
      <c r="E200" s="8"/>
      <c r="G200" s="9"/>
      <c r="H200" s="9"/>
    </row>
    <row r="201" spans="1:8" ht="12.75">
      <c r="A201" s="8"/>
      <c r="B201" s="8"/>
      <c r="C201" s="8"/>
      <c r="D201" s="8"/>
      <c r="E201" s="8"/>
      <c r="G201" s="9"/>
      <c r="H201" s="9"/>
    </row>
    <row r="202" spans="1:8" ht="12.75">
      <c r="A202" s="8"/>
      <c r="B202" s="8"/>
      <c r="C202" s="8"/>
      <c r="D202" s="8"/>
      <c r="E202" s="8"/>
      <c r="G202" s="9"/>
      <c r="H202" s="9"/>
    </row>
    <row r="203" spans="1:8" ht="12.75">
      <c r="A203" s="8"/>
      <c r="B203" s="8"/>
      <c r="C203" s="8"/>
      <c r="D203" s="8"/>
      <c r="E203" s="8"/>
      <c r="G203" s="9"/>
      <c r="H203" s="9"/>
    </row>
    <row r="204" spans="1:8" ht="12.75">
      <c r="A204" s="8"/>
      <c r="B204" s="8"/>
      <c r="C204" s="8"/>
      <c r="D204" s="8"/>
      <c r="E204" s="8"/>
      <c r="G204" s="9"/>
      <c r="H204" s="9"/>
    </row>
    <row r="205" spans="1:8" ht="12.75">
      <c r="A205" s="8"/>
      <c r="B205" s="8"/>
      <c r="C205" s="8"/>
      <c r="D205" s="8"/>
      <c r="E205" s="8"/>
      <c r="G205" s="9"/>
      <c r="H205" s="9"/>
    </row>
    <row r="206" spans="1:8" ht="12.75">
      <c r="A206" s="8"/>
      <c r="B206" s="8"/>
      <c r="C206" s="8"/>
      <c r="D206" s="8"/>
      <c r="E206" s="8"/>
      <c r="G206" s="9"/>
      <c r="H206" s="9"/>
    </row>
    <row r="207" spans="1:8" ht="12.75">
      <c r="A207" s="8"/>
      <c r="B207" s="8"/>
      <c r="C207" s="8"/>
      <c r="D207" s="8"/>
      <c r="E207" s="8"/>
      <c r="G207" s="9"/>
      <c r="H207" s="9"/>
    </row>
    <row r="208" spans="1:8" ht="12.75">
      <c r="A208" s="8"/>
      <c r="B208" s="8"/>
      <c r="C208" s="8"/>
      <c r="D208" s="8"/>
      <c r="E208" s="8"/>
      <c r="G208" s="9"/>
      <c r="H208" s="9"/>
    </row>
    <row r="209" spans="1:8" ht="12.75">
      <c r="A209" s="8"/>
      <c r="B209" s="8"/>
      <c r="C209" s="8"/>
      <c r="D209" s="8"/>
      <c r="E209" s="8"/>
      <c r="G209" s="9"/>
      <c r="H209" s="9"/>
    </row>
    <row r="210" spans="1:8" ht="12.75">
      <c r="A210" s="8"/>
      <c r="B210" s="8"/>
      <c r="C210" s="8"/>
      <c r="D210" s="8"/>
      <c r="E210" s="8"/>
      <c r="G210" s="9"/>
      <c r="H210" s="9"/>
    </row>
    <row r="211" spans="1:8" ht="12.75">
      <c r="A211" s="8"/>
      <c r="B211" s="8"/>
      <c r="C211" s="8"/>
      <c r="D211" s="8"/>
      <c r="E211" s="8"/>
      <c r="G211" s="9"/>
      <c r="H211" s="9"/>
    </row>
    <row r="212" spans="1:8" ht="12.75">
      <c r="A212" s="8"/>
      <c r="B212" s="8"/>
      <c r="C212" s="8"/>
      <c r="D212" s="8"/>
      <c r="E212" s="8"/>
      <c r="G212" s="9"/>
      <c r="H212" s="9"/>
    </row>
    <row r="213" spans="1:8" ht="12.75">
      <c r="A213" s="8"/>
      <c r="B213" s="8"/>
      <c r="C213" s="8"/>
      <c r="D213" s="8"/>
      <c r="E213" s="8"/>
      <c r="G213" s="9"/>
      <c r="H213" s="9"/>
    </row>
    <row r="214" spans="1:8" ht="12.75">
      <c r="A214" s="8"/>
      <c r="B214" s="8"/>
      <c r="C214" s="8"/>
      <c r="D214" s="8"/>
      <c r="E214" s="8"/>
      <c r="G214" s="9"/>
      <c r="H214" s="9"/>
    </row>
    <row r="215" spans="1:8" ht="12.75">
      <c r="A215" s="8"/>
      <c r="B215" s="8"/>
      <c r="C215" s="8"/>
      <c r="D215" s="8"/>
      <c r="E215" s="8"/>
      <c r="G215" s="9"/>
      <c r="H215" s="9"/>
    </row>
    <row r="216" spans="1:8" ht="12.75">
      <c r="A216" s="8"/>
      <c r="B216" s="8"/>
      <c r="C216" s="8"/>
      <c r="D216" s="8"/>
      <c r="E216" s="8"/>
      <c r="G216" s="9"/>
      <c r="H216" s="9"/>
    </row>
    <row r="217" spans="1:8" ht="12.75">
      <c r="A217" s="8"/>
      <c r="B217" s="8"/>
      <c r="C217" s="8"/>
      <c r="D217" s="8"/>
      <c r="E217" s="8"/>
      <c r="G217" s="9"/>
      <c r="H217" s="9"/>
    </row>
    <row r="218" spans="1:8" ht="12.75">
      <c r="A218" s="8"/>
      <c r="B218" s="8"/>
      <c r="C218" s="8"/>
      <c r="D218" s="8"/>
      <c r="E218" s="8"/>
      <c r="G218" s="9"/>
      <c r="H218" s="9"/>
    </row>
    <row r="219" spans="1:8" ht="12.75">
      <c r="A219" s="8"/>
      <c r="B219" s="8"/>
      <c r="C219" s="8"/>
      <c r="D219" s="8"/>
      <c r="E219" s="8"/>
      <c r="G219" s="9"/>
      <c r="H219" s="9"/>
    </row>
    <row r="220" spans="1:8" ht="12.75">
      <c r="A220" s="8"/>
      <c r="B220" s="8"/>
      <c r="C220" s="8"/>
      <c r="D220" s="8"/>
      <c r="E220" s="8"/>
      <c r="G220" s="9"/>
      <c r="H220" s="9"/>
    </row>
    <row r="221" spans="1:8" ht="12.75">
      <c r="A221" s="8"/>
      <c r="B221" s="8"/>
      <c r="C221" s="8"/>
      <c r="D221" s="8"/>
      <c r="E221" s="8"/>
      <c r="G221" s="9"/>
      <c r="H221" s="9"/>
    </row>
    <row r="222" spans="1:8" ht="12.75">
      <c r="A222" s="8"/>
      <c r="B222" s="8"/>
      <c r="C222" s="8"/>
      <c r="D222" s="8"/>
      <c r="E222" s="8"/>
      <c r="G222" s="9"/>
      <c r="H222" s="9"/>
    </row>
    <row r="223" spans="1:8" ht="12.75">
      <c r="A223" s="8"/>
      <c r="B223" s="8"/>
      <c r="C223" s="8"/>
      <c r="D223" s="8"/>
      <c r="E223" s="8"/>
      <c r="G223" s="9"/>
      <c r="H223" s="9"/>
    </row>
    <row r="224" spans="1:8" ht="12.75">
      <c r="A224" s="8"/>
      <c r="B224" s="8"/>
      <c r="C224" s="8"/>
      <c r="D224" s="8"/>
      <c r="E224" s="8"/>
      <c r="G224" s="9"/>
      <c r="H224" s="9"/>
    </row>
    <row r="225" spans="1:8" ht="12.75">
      <c r="A225" s="8"/>
      <c r="B225" s="8"/>
      <c r="C225" s="8"/>
      <c r="D225" s="8"/>
      <c r="E225" s="8"/>
      <c r="G225" s="9"/>
      <c r="H225" s="9"/>
    </row>
    <row r="226" spans="1:8" ht="12.75">
      <c r="A226" s="8"/>
      <c r="B226" s="8"/>
      <c r="C226" s="8"/>
      <c r="D226" s="8"/>
      <c r="E226" s="8"/>
      <c r="G226" s="9"/>
      <c r="H226" s="9"/>
    </row>
    <row r="227" spans="1:8" ht="12.75">
      <c r="A227" s="8"/>
      <c r="B227" s="8"/>
      <c r="C227" s="8"/>
      <c r="D227" s="8"/>
      <c r="E227" s="8"/>
      <c r="G227" s="9"/>
      <c r="H227" s="9"/>
    </row>
    <row r="228" spans="1:8" ht="12.75">
      <c r="A228" s="8"/>
      <c r="B228" s="8"/>
      <c r="C228" s="8"/>
      <c r="D228" s="8"/>
      <c r="E228" s="8"/>
      <c r="G228" s="9"/>
      <c r="H228" s="9"/>
    </row>
    <row r="229" spans="1:8" ht="12.75">
      <c r="A229" s="8"/>
      <c r="B229" s="8"/>
      <c r="C229" s="8"/>
      <c r="D229" s="8"/>
      <c r="E229" s="8"/>
      <c r="G229" s="9"/>
      <c r="H229" s="9"/>
    </row>
    <row r="230" spans="1:8" ht="12.75">
      <c r="A230" s="8"/>
      <c r="B230" s="8"/>
      <c r="C230" s="8"/>
      <c r="D230" s="8"/>
      <c r="E230" s="8"/>
      <c r="G230" s="9"/>
      <c r="H230" s="9"/>
    </row>
    <row r="231" spans="1:8" ht="12.75">
      <c r="A231" s="8"/>
      <c r="B231" s="8"/>
      <c r="C231" s="8"/>
      <c r="D231" s="8"/>
      <c r="E231" s="8"/>
      <c r="G231" s="9"/>
      <c r="H231" s="9"/>
    </row>
    <row r="232" spans="1:8" ht="12.75">
      <c r="A232" s="8"/>
      <c r="B232" s="8"/>
      <c r="C232" s="8"/>
      <c r="D232" s="8"/>
      <c r="E232" s="8"/>
      <c r="G232" s="9"/>
      <c r="H232" s="9"/>
    </row>
    <row r="233" spans="1:8" ht="12.75">
      <c r="A233" s="8"/>
      <c r="B233" s="8"/>
      <c r="C233" s="8"/>
      <c r="D233" s="8"/>
      <c r="E233" s="8"/>
      <c r="G233" s="9"/>
      <c r="H233" s="9"/>
    </row>
    <row r="234" spans="1:8" ht="12.75">
      <c r="A234" s="8"/>
      <c r="B234" s="8"/>
      <c r="C234" s="8"/>
      <c r="D234" s="8"/>
      <c r="E234" s="8"/>
      <c r="G234" s="9"/>
      <c r="H234" s="9"/>
    </row>
    <row r="235" spans="1:8" ht="12.75">
      <c r="A235" s="8"/>
      <c r="B235" s="8"/>
      <c r="C235" s="8"/>
      <c r="D235" s="8"/>
      <c r="E235" s="8"/>
      <c r="G235" s="9"/>
      <c r="H235" s="9"/>
    </row>
    <row r="236" spans="1:8" ht="12.75">
      <c r="A236" s="8"/>
      <c r="B236" s="8"/>
      <c r="C236" s="8"/>
      <c r="D236" s="8"/>
      <c r="E236" s="8"/>
      <c r="G236" s="9"/>
      <c r="H236" s="9"/>
    </row>
    <row r="237" spans="1:8" ht="12.75">
      <c r="A237" s="8"/>
      <c r="B237" s="8"/>
      <c r="C237" s="8"/>
      <c r="D237" s="8"/>
      <c r="E237" s="8"/>
      <c r="G237" s="9"/>
      <c r="H237" s="9"/>
    </row>
    <row r="238" spans="1:8" ht="12.75">
      <c r="A238" s="8"/>
      <c r="B238" s="8"/>
      <c r="C238" s="8"/>
      <c r="D238" s="8"/>
      <c r="E238" s="8"/>
      <c r="G238" s="9"/>
      <c r="H238" s="9"/>
    </row>
    <row r="239" spans="1:8" ht="12.75">
      <c r="A239" s="8"/>
      <c r="B239" s="8"/>
      <c r="C239" s="8"/>
      <c r="D239" s="8"/>
      <c r="E239" s="8"/>
      <c r="G239" s="9"/>
      <c r="H239" s="9"/>
    </row>
    <row r="240" spans="1:8" ht="12.75">
      <c r="A240" s="8"/>
      <c r="B240" s="8"/>
      <c r="C240" s="8"/>
      <c r="D240" s="8"/>
      <c r="E240" s="8"/>
      <c r="G240" s="9"/>
      <c r="H240" s="9"/>
    </row>
    <row r="241" spans="1:8" ht="12.75">
      <c r="A241" s="8"/>
      <c r="B241" s="8"/>
      <c r="C241" s="8"/>
      <c r="D241" s="8"/>
      <c r="E241" s="8"/>
      <c r="G241" s="9"/>
      <c r="H241" s="9"/>
    </row>
    <row r="242" spans="1:8" ht="12.75">
      <c r="A242" s="8"/>
      <c r="B242" s="8"/>
      <c r="C242" s="8"/>
      <c r="D242" s="8"/>
      <c r="E242" s="8"/>
      <c r="G242" s="9"/>
      <c r="H242" s="9"/>
    </row>
    <row r="243" spans="1:8" ht="12.75">
      <c r="A243" s="8"/>
      <c r="B243" s="8"/>
      <c r="C243" s="8"/>
      <c r="D243" s="8"/>
      <c r="E243" s="8"/>
      <c r="G243" s="9"/>
      <c r="H243" s="9"/>
    </row>
    <row r="244" spans="1:8" ht="12.75">
      <c r="A244" s="8"/>
      <c r="B244" s="8"/>
      <c r="C244" s="8"/>
      <c r="D244" s="8"/>
      <c r="E244" s="8"/>
      <c r="G244" s="9"/>
      <c r="H244" s="9"/>
    </row>
    <row r="245" spans="1:8" ht="12.75">
      <c r="A245" s="8"/>
      <c r="B245" s="8"/>
      <c r="C245" s="8"/>
      <c r="D245" s="8"/>
      <c r="E245" s="8"/>
      <c r="G245" s="9"/>
      <c r="H245" s="9"/>
    </row>
    <row r="246" spans="1:8" ht="12.75">
      <c r="A246" s="8"/>
      <c r="B246" s="8"/>
      <c r="C246" s="8"/>
      <c r="D246" s="8"/>
      <c r="E246" s="8"/>
      <c r="G246" s="9"/>
      <c r="H246" s="9"/>
    </row>
    <row r="247" spans="1:8" ht="12.75">
      <c r="A247" s="8"/>
      <c r="B247" s="8"/>
      <c r="C247" s="8"/>
      <c r="D247" s="8"/>
      <c r="E247" s="8"/>
      <c r="G247" s="9"/>
      <c r="H247" s="9"/>
    </row>
    <row r="248" spans="1:8" ht="12.75">
      <c r="A248" s="8"/>
      <c r="B248" s="8"/>
      <c r="C248" s="8"/>
      <c r="D248" s="8"/>
      <c r="E248" s="8"/>
      <c r="G248" s="9"/>
      <c r="H248" s="9"/>
    </row>
    <row r="249" spans="1:8" ht="12.75">
      <c r="A249" s="8"/>
      <c r="B249" s="8"/>
      <c r="C249" s="8"/>
      <c r="D249" s="8"/>
      <c r="E249" s="8"/>
      <c r="G249" s="9"/>
      <c r="H249" s="9"/>
    </row>
    <row r="250" spans="1:8" ht="12.75">
      <c r="A250" s="8"/>
      <c r="B250" s="8"/>
      <c r="C250" s="8"/>
      <c r="D250" s="8"/>
      <c r="E250" s="8"/>
      <c r="G250" s="9"/>
      <c r="H250" s="9"/>
    </row>
    <row r="251" spans="1:8" ht="12.75">
      <c r="A251" s="8"/>
      <c r="B251" s="8"/>
      <c r="C251" s="8"/>
      <c r="D251" s="8"/>
      <c r="E251" s="8"/>
      <c r="G251" s="9"/>
      <c r="H251" s="9"/>
    </row>
    <row r="252" spans="1:8" ht="12.75">
      <c r="A252" s="8"/>
      <c r="B252" s="8"/>
      <c r="C252" s="8"/>
      <c r="D252" s="8"/>
      <c r="E252" s="8"/>
      <c r="G252" s="9"/>
      <c r="H252" s="9"/>
    </row>
    <row r="253" spans="1:8" ht="12.75">
      <c r="A253" s="8"/>
      <c r="B253" s="8"/>
      <c r="C253" s="8"/>
      <c r="D253" s="8"/>
      <c r="E253" s="8"/>
      <c r="G253" s="9"/>
      <c r="H253" s="9"/>
    </row>
    <row r="254" spans="1:8" ht="12.75">
      <c r="A254" s="8"/>
      <c r="B254" s="8"/>
      <c r="C254" s="8"/>
      <c r="D254" s="8"/>
      <c r="E254" s="8"/>
      <c r="G254" s="9"/>
      <c r="H254" s="9"/>
    </row>
  </sheetData>
  <sheetProtection/>
  <protectedRanges>
    <protectedRange sqref="S2 M3 V2:Z2" name="Tartom?ny1_1"/>
    <protectedRange sqref="N3 T2:U2" name="Tartom?ny1_1_1"/>
  </protectedRange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108_Varga_J</dc:creator>
  <cp:keywords/>
  <dc:description/>
  <cp:lastModifiedBy>220_Zlati_I</cp:lastModifiedBy>
  <cp:lastPrinted>2013-10-28T11:18:15Z</cp:lastPrinted>
  <dcterms:created xsi:type="dcterms:W3CDTF">2010-10-13T09:49:07Z</dcterms:created>
  <dcterms:modified xsi:type="dcterms:W3CDTF">2013-11-08T10:02:40Z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